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LS Wordpress Website Backup\06.05.2026\Building Permits\"/>
    </mc:Choice>
  </mc:AlternateContent>
  <xr:revisionPtr revIDLastSave="0" documentId="13_ncr:1_{72DED5E0-8CCC-46D2-A9BC-D9DD4760F774}" xr6:coauthVersionLast="47" xr6:coauthVersionMax="47" xr10:uidLastSave="{00000000-0000-0000-0000-000000000000}"/>
  <bookViews>
    <workbookView xWindow="22932" yWindow="-108" windowWidth="23256" windowHeight="12456" tabRatio="923" xr2:uid="{00000000-000D-0000-FFFF-FFFF00000000}"/>
  </bookViews>
  <sheets>
    <sheet name="CY SUMMARY" sheetId="35" r:id="rId1"/>
    <sheet name="CY 2026" sheetId="64" r:id="rId2"/>
    <sheet name="CY 2025" sheetId="63" r:id="rId3"/>
    <sheet name="CY 2024 " sheetId="62" r:id="rId4"/>
    <sheet name="CY 2023" sheetId="60" r:id="rId5"/>
    <sheet name="CY 2022" sheetId="59" r:id="rId6"/>
    <sheet name="CY 2021" sheetId="58" r:id="rId7"/>
    <sheet name="CY 2020" sheetId="57" r:id="rId8"/>
    <sheet name="CY 2019" sheetId="56" r:id="rId9"/>
    <sheet name="CY 2018" sheetId="55" r:id="rId10"/>
    <sheet name="CY 2017" sheetId="54" r:id="rId11"/>
    <sheet name="CY 2016" sheetId="53" r:id="rId12"/>
    <sheet name="CY 2015" sheetId="52" r:id="rId13"/>
    <sheet name="CY 2014" sheetId="51" r:id="rId14"/>
    <sheet name="CY 2013" sheetId="50" r:id="rId15"/>
    <sheet name="CY 2012" sheetId="49" r:id="rId16"/>
    <sheet name="CY 2011" sheetId="48" r:id="rId17"/>
    <sheet name="CY 2010" sheetId="47" r:id="rId18"/>
    <sheet name="CY 2009" sheetId="46" r:id="rId19"/>
    <sheet name="CY 2008" sheetId="45" r:id="rId20"/>
    <sheet name="CY 2007" sheetId="44" r:id="rId21"/>
    <sheet name="CY 2006" sheetId="43" r:id="rId22"/>
    <sheet name="CY 2005" sheetId="37" r:id="rId23"/>
    <sheet name="CY 2004" sheetId="28" r:id="rId24"/>
    <sheet name="CY 2003" sheetId="27" r:id="rId25"/>
    <sheet name="CY 2002" sheetId="16" r:id="rId26"/>
    <sheet name="CY 2001" sheetId="30" r:id="rId27"/>
    <sheet name="CY 2000" sheetId="31" r:id="rId28"/>
    <sheet name="CY 1999" sheetId="32" r:id="rId29"/>
    <sheet name="CY 1998" sheetId="33" r:id="rId30"/>
    <sheet name="CY 1997" sheetId="34" r:id="rId31"/>
    <sheet name="CY 1996" sheetId="36" r:id="rId32"/>
    <sheet name="Sheet1" sheetId="61" r:id="rId33"/>
  </sheets>
  <definedNames>
    <definedName name="_xlnm.Print_Area" localSheetId="30">'CY 1997'!$A$1:$N$38</definedName>
    <definedName name="_xlnm.Print_Area" localSheetId="29">'CY 1998'!$A$1:$N$39</definedName>
    <definedName name="_xlnm.Print_Area" localSheetId="28">'CY 1999'!$A$1:$N$38</definedName>
    <definedName name="_xlnm.Print_Area" localSheetId="27">'CY 2000'!$A$1:$N$38</definedName>
    <definedName name="_xlnm.Print_Area" localSheetId="26">'CY 2001'!$A$1:$N$38</definedName>
    <definedName name="_xlnm.Print_Area" localSheetId="25">'CY 2002'!$A$1:$N$38</definedName>
    <definedName name="_xlnm.Print_Area" localSheetId="24">'CY 2003'!$A$1:$N$38</definedName>
    <definedName name="_xlnm.Print_Area" localSheetId="23">'CY 2004'!$A$1:$N$38</definedName>
    <definedName name="_xlnm.Print_Area" localSheetId="22">'CY 2005'!$A$1:$N$38</definedName>
    <definedName name="_xlnm.Print_Area" localSheetId="21">'CY 2006'!$A$1:$N$46</definedName>
    <definedName name="_xlnm.Print_Area" localSheetId="20">'CY 2007'!$A$1:$N$46</definedName>
    <definedName name="_xlnm.Print_Area" localSheetId="19">'CY 2008'!$A$1:$N$39</definedName>
    <definedName name="_xlnm.Print_Area" localSheetId="16">'CY 2011'!$A$3:$N$43</definedName>
    <definedName name="_xlnm.Print_Area" localSheetId="15">'CY 2012'!$A$1:$N$47</definedName>
    <definedName name="_xlnm.Print_Area" localSheetId="14">'CY 2013'!$A$1:$N$48</definedName>
    <definedName name="_xlnm.Print_Area" localSheetId="13">'CY 2014'!$A$1:$N$48</definedName>
    <definedName name="_xlnm.Print_Area" localSheetId="12">'CY 2015'!$A$1:$N$48</definedName>
    <definedName name="_xlnm.Print_Area" localSheetId="11">'CY 2016'!$A$1:$N$48</definedName>
    <definedName name="_xlnm.Print_Area" localSheetId="0">'CY SUMMARY'!$A$4:$BL$53</definedName>
    <definedName name="_xlnm.Print_Titles" localSheetId="0">'CY SUMMARY'!$A:$B,'CY SUMMARY'!$1:$11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35" l="1"/>
  <c r="C49" i="35"/>
  <c r="D44" i="64"/>
  <c r="A48" i="64"/>
  <c r="L44" i="64"/>
  <c r="K44" i="64"/>
  <c r="J44" i="64"/>
  <c r="I44" i="64"/>
  <c r="H44" i="64"/>
  <c r="G44" i="64"/>
  <c r="F44" i="64"/>
  <c r="E44" i="64"/>
  <c r="C44" i="64"/>
  <c r="N42" i="64"/>
  <c r="M42" i="64"/>
  <c r="N40" i="64"/>
  <c r="M40" i="64"/>
  <c r="N38" i="64"/>
  <c r="M38" i="64"/>
  <c r="Q37" i="64"/>
  <c r="N37" i="64"/>
  <c r="M37" i="64"/>
  <c r="N36" i="64"/>
  <c r="M36" i="64"/>
  <c r="N34" i="64"/>
  <c r="M34" i="64"/>
  <c r="N33" i="64"/>
  <c r="M33" i="64"/>
  <c r="N32" i="64"/>
  <c r="M32" i="64"/>
  <c r="N30" i="64"/>
  <c r="M30" i="64"/>
  <c r="P29" i="64"/>
  <c r="N29" i="64"/>
  <c r="M29" i="64"/>
  <c r="Q28" i="64"/>
  <c r="N28" i="64"/>
  <c r="M28" i="64"/>
  <c r="N26" i="64"/>
  <c r="M26" i="64"/>
  <c r="N25" i="64"/>
  <c r="M25" i="64"/>
  <c r="N24" i="64"/>
  <c r="M24" i="64"/>
  <c r="N22" i="64"/>
  <c r="M22" i="64"/>
  <c r="N21" i="64"/>
  <c r="M21" i="64"/>
  <c r="N20" i="64"/>
  <c r="M20" i="64"/>
  <c r="N18" i="64"/>
  <c r="M18" i="64"/>
  <c r="Q17" i="64"/>
  <c r="N17" i="64"/>
  <c r="M17" i="64"/>
  <c r="N16" i="64"/>
  <c r="M16" i="64"/>
  <c r="N14" i="64"/>
  <c r="M14" i="64"/>
  <c r="N13" i="64"/>
  <c r="M13" i="64"/>
  <c r="N12" i="64"/>
  <c r="M12" i="64"/>
  <c r="N10" i="64"/>
  <c r="M10" i="64"/>
  <c r="N9" i="64"/>
  <c r="M9" i="64"/>
  <c r="N8" i="64"/>
  <c r="M8" i="64"/>
  <c r="F49" i="35"/>
  <c r="E49" i="35"/>
  <c r="N8" i="63"/>
  <c r="Q25" i="64" l="1"/>
  <c r="P42" i="64"/>
  <c r="Q40" i="64"/>
  <c r="P40" i="64"/>
  <c r="Q33" i="64"/>
  <c r="P33" i="64"/>
  <c r="P32" i="64"/>
  <c r="Q24" i="64"/>
  <c r="P21" i="64"/>
  <c r="Q9" i="64"/>
  <c r="N44" i="64"/>
  <c r="Q44" i="64" s="1"/>
  <c r="Q42" i="64"/>
  <c r="P37" i="64"/>
  <c r="Q36" i="64"/>
  <c r="Q32" i="64"/>
  <c r="Q29" i="64"/>
  <c r="P28" i="64"/>
  <c r="P25" i="64"/>
  <c r="P24" i="64"/>
  <c r="Q21" i="64"/>
  <c r="P20" i="64"/>
  <c r="P16" i="64"/>
  <c r="P12" i="64"/>
  <c r="Q8" i="64"/>
  <c r="P36" i="64"/>
  <c r="P17" i="64"/>
  <c r="Q16" i="64"/>
  <c r="Q13" i="64"/>
  <c r="Q12" i="64"/>
  <c r="P9" i="64"/>
  <c r="P8" i="64"/>
  <c r="M44" i="64"/>
  <c r="P44" i="64" s="1"/>
  <c r="Q20" i="64"/>
  <c r="P13" i="64"/>
  <c r="D44" i="63"/>
  <c r="C44" i="63"/>
  <c r="F44" i="63" l="1"/>
  <c r="A48" i="63"/>
  <c r="L44" i="63"/>
  <c r="K44" i="63"/>
  <c r="J44" i="63"/>
  <c r="I44" i="63"/>
  <c r="H44" i="63"/>
  <c r="G44" i="63"/>
  <c r="E44" i="63"/>
  <c r="N42" i="63"/>
  <c r="Q42" i="63" s="1"/>
  <c r="M42" i="63"/>
  <c r="P42" i="63" s="1"/>
  <c r="N40" i="63"/>
  <c r="Q40" i="63" s="1"/>
  <c r="M40" i="63"/>
  <c r="P40" i="63" s="1"/>
  <c r="N38" i="63"/>
  <c r="M38" i="63"/>
  <c r="N37" i="63"/>
  <c r="Q37" i="63" s="1"/>
  <c r="M37" i="63"/>
  <c r="P37" i="63" s="1"/>
  <c r="N36" i="63"/>
  <c r="Q36" i="63" s="1"/>
  <c r="M36" i="63"/>
  <c r="P36" i="63" s="1"/>
  <c r="N34" i="63"/>
  <c r="M34" i="63"/>
  <c r="N33" i="63"/>
  <c r="Q33" i="63" s="1"/>
  <c r="M33" i="63"/>
  <c r="P33" i="63" s="1"/>
  <c r="P32" i="63"/>
  <c r="N32" i="63"/>
  <c r="Q32" i="63" s="1"/>
  <c r="M32" i="63"/>
  <c r="N30" i="63"/>
  <c r="M30" i="63"/>
  <c r="P29" i="63"/>
  <c r="N29" i="63"/>
  <c r="Q29" i="63" s="1"/>
  <c r="M29" i="63"/>
  <c r="N28" i="63"/>
  <c r="Q28" i="63" s="1"/>
  <c r="M28" i="63"/>
  <c r="P28" i="63" s="1"/>
  <c r="N26" i="63"/>
  <c r="M26" i="63"/>
  <c r="N25" i="63"/>
  <c r="Q25" i="63" s="1"/>
  <c r="M25" i="63"/>
  <c r="P25" i="63" s="1"/>
  <c r="N24" i="63"/>
  <c r="Q24" i="63" s="1"/>
  <c r="M24" i="63"/>
  <c r="P24" i="63" s="1"/>
  <c r="N22" i="63"/>
  <c r="M22" i="63"/>
  <c r="P21" i="63"/>
  <c r="N21" i="63"/>
  <c r="Q21" i="63" s="1"/>
  <c r="M21" i="63"/>
  <c r="N20" i="63"/>
  <c r="Q20" i="63" s="1"/>
  <c r="M20" i="63"/>
  <c r="P20" i="63" s="1"/>
  <c r="N18" i="63"/>
  <c r="M18" i="63"/>
  <c r="N17" i="63"/>
  <c r="Q17" i="63" s="1"/>
  <c r="M17" i="63"/>
  <c r="P17" i="63" s="1"/>
  <c r="Q16" i="63"/>
  <c r="P16" i="63"/>
  <c r="N16" i="63"/>
  <c r="M16" i="63"/>
  <c r="N14" i="63"/>
  <c r="M14" i="63"/>
  <c r="P13" i="63"/>
  <c r="N13" i="63"/>
  <c r="Q13" i="63" s="1"/>
  <c r="M13" i="63"/>
  <c r="N12" i="63"/>
  <c r="Q12" i="63" s="1"/>
  <c r="M12" i="63"/>
  <c r="P12" i="63" s="1"/>
  <c r="N10" i="63"/>
  <c r="M10" i="63"/>
  <c r="N9" i="63"/>
  <c r="M9" i="63"/>
  <c r="P9" i="63" s="1"/>
  <c r="Q8" i="63"/>
  <c r="M8" i="63"/>
  <c r="G49" i="35"/>
  <c r="H49" i="35"/>
  <c r="I49" i="35"/>
  <c r="J49" i="35"/>
  <c r="N44" i="63" l="1"/>
  <c r="Q44" i="63" s="1"/>
  <c r="M44" i="63"/>
  <c r="P44" i="63" s="1"/>
  <c r="P8" i="63"/>
  <c r="Q9" i="63"/>
  <c r="K49" i="35" l="1"/>
  <c r="F44" i="62"/>
  <c r="E44" i="62"/>
  <c r="D44" i="62"/>
  <c r="C44" i="62"/>
  <c r="A48" i="62"/>
  <c r="L44" i="62"/>
  <c r="K44" i="62"/>
  <c r="J44" i="62"/>
  <c r="I44" i="62"/>
  <c r="H44" i="62"/>
  <c r="G44" i="62"/>
  <c r="N42" i="62"/>
  <c r="Q42" i="62" s="1"/>
  <c r="M42" i="62"/>
  <c r="P42" i="62" s="1"/>
  <c r="N40" i="62"/>
  <c r="Q40" i="62" s="1"/>
  <c r="M40" i="62"/>
  <c r="P40" i="62" s="1"/>
  <c r="N38" i="62"/>
  <c r="M38" i="62"/>
  <c r="N37" i="62"/>
  <c r="Q37" i="62" s="1"/>
  <c r="M37" i="62"/>
  <c r="P37" i="62" s="1"/>
  <c r="N36" i="62"/>
  <c r="Q36" i="62" s="1"/>
  <c r="M36" i="62"/>
  <c r="P36" i="62" s="1"/>
  <c r="N34" i="62"/>
  <c r="M34" i="62"/>
  <c r="Q33" i="62"/>
  <c r="P33" i="62"/>
  <c r="N33" i="62"/>
  <c r="M33" i="62"/>
  <c r="N32" i="62"/>
  <c r="Q32" i="62" s="1"/>
  <c r="M32" i="62"/>
  <c r="P32" i="62" s="1"/>
  <c r="N30" i="62"/>
  <c r="M30" i="62"/>
  <c r="N29" i="62"/>
  <c r="Q29" i="62" s="1"/>
  <c r="M29" i="62"/>
  <c r="P29" i="62" s="1"/>
  <c r="Q28" i="62"/>
  <c r="N28" i="62"/>
  <c r="M28" i="62"/>
  <c r="P28" i="62" s="1"/>
  <c r="N26" i="62"/>
  <c r="M26" i="62"/>
  <c r="N25" i="62"/>
  <c r="Q25" i="62" s="1"/>
  <c r="M25" i="62"/>
  <c r="P25" i="62" s="1"/>
  <c r="N24" i="62"/>
  <c r="Q24" i="62" s="1"/>
  <c r="M24" i="62"/>
  <c r="P24" i="62" s="1"/>
  <c r="N22" i="62"/>
  <c r="M22" i="62"/>
  <c r="N21" i="62"/>
  <c r="Q21" i="62" s="1"/>
  <c r="M21" i="62"/>
  <c r="P21" i="62" s="1"/>
  <c r="Q20" i="62"/>
  <c r="N20" i="62"/>
  <c r="M20" i="62"/>
  <c r="P20" i="62" s="1"/>
  <c r="N18" i="62"/>
  <c r="M18" i="62"/>
  <c r="Q17" i="62"/>
  <c r="P17" i="62"/>
  <c r="N17" i="62"/>
  <c r="M17" i="62"/>
  <c r="N16" i="62"/>
  <c r="Q16" i="62" s="1"/>
  <c r="M16" i="62"/>
  <c r="P16" i="62" s="1"/>
  <c r="N14" i="62"/>
  <c r="M14" i="62"/>
  <c r="N13" i="62"/>
  <c r="Q13" i="62" s="1"/>
  <c r="M13" i="62"/>
  <c r="Q12" i="62"/>
  <c r="N12" i="62"/>
  <c r="M12" i="62"/>
  <c r="P12" i="62" s="1"/>
  <c r="N10" i="62"/>
  <c r="M10" i="62"/>
  <c r="N9" i="62"/>
  <c r="Q9" i="62" s="1"/>
  <c r="M9" i="62"/>
  <c r="P9" i="62" s="1"/>
  <c r="N8" i="62"/>
  <c r="Q8" i="62" s="1"/>
  <c r="M8" i="62"/>
  <c r="P8" i="62" s="1"/>
  <c r="N44" i="62" l="1"/>
  <c r="Q44" i="62" s="1"/>
  <c r="M44" i="62"/>
  <c r="P44" i="62" s="1"/>
  <c r="P13" i="62"/>
  <c r="H44" i="60"/>
  <c r="G44" i="60"/>
  <c r="A48" i="60" l="1"/>
  <c r="L44" i="60"/>
  <c r="K44" i="60"/>
  <c r="J44" i="60"/>
  <c r="I44" i="60"/>
  <c r="N42" i="60"/>
  <c r="Q42" i="60" s="1"/>
  <c r="M42" i="60"/>
  <c r="P42" i="60" s="1"/>
  <c r="N40" i="60"/>
  <c r="Q40" i="60" s="1"/>
  <c r="M40" i="60"/>
  <c r="P40" i="60" s="1"/>
  <c r="N38" i="60"/>
  <c r="M38" i="60"/>
  <c r="N37" i="60"/>
  <c r="Q37" i="60" s="1"/>
  <c r="M37" i="60"/>
  <c r="P37" i="60" s="1"/>
  <c r="N36" i="60"/>
  <c r="Q36" i="60" s="1"/>
  <c r="M36" i="60"/>
  <c r="P36" i="60" s="1"/>
  <c r="N34" i="60"/>
  <c r="M34" i="60"/>
  <c r="N33" i="60"/>
  <c r="Q33" i="60" s="1"/>
  <c r="M33" i="60"/>
  <c r="P33" i="60" s="1"/>
  <c r="N32" i="60"/>
  <c r="Q32" i="60" s="1"/>
  <c r="M32" i="60"/>
  <c r="P32" i="60" s="1"/>
  <c r="N30" i="60"/>
  <c r="M30" i="60"/>
  <c r="N29" i="60"/>
  <c r="Q29" i="60" s="1"/>
  <c r="M29" i="60"/>
  <c r="P29" i="60" s="1"/>
  <c r="N28" i="60"/>
  <c r="Q28" i="60" s="1"/>
  <c r="M28" i="60"/>
  <c r="P28" i="60" s="1"/>
  <c r="N26" i="60"/>
  <c r="M26" i="60"/>
  <c r="N25" i="60"/>
  <c r="Q25" i="60" s="1"/>
  <c r="M25" i="60"/>
  <c r="P25" i="60" s="1"/>
  <c r="N24" i="60"/>
  <c r="Q24" i="60" s="1"/>
  <c r="M24" i="60"/>
  <c r="P24" i="60" s="1"/>
  <c r="N22" i="60"/>
  <c r="M22" i="60"/>
  <c r="N21" i="60"/>
  <c r="Q21" i="60" s="1"/>
  <c r="M21" i="60"/>
  <c r="P21" i="60" s="1"/>
  <c r="N20" i="60"/>
  <c r="Q20" i="60" s="1"/>
  <c r="M20" i="60"/>
  <c r="P20" i="60" s="1"/>
  <c r="N18" i="60"/>
  <c r="M18" i="60"/>
  <c r="N17" i="60"/>
  <c r="Q17" i="60" s="1"/>
  <c r="M17" i="60"/>
  <c r="P17" i="60" s="1"/>
  <c r="N16" i="60"/>
  <c r="Q16" i="60" s="1"/>
  <c r="M16" i="60"/>
  <c r="P16" i="60" s="1"/>
  <c r="N14" i="60"/>
  <c r="M14" i="60"/>
  <c r="N13" i="60"/>
  <c r="Q13" i="60" s="1"/>
  <c r="M13" i="60"/>
  <c r="P13" i="60" s="1"/>
  <c r="N12" i="60"/>
  <c r="Q12" i="60" s="1"/>
  <c r="M12" i="60"/>
  <c r="P12" i="60" s="1"/>
  <c r="N10" i="60"/>
  <c r="M10" i="60"/>
  <c r="N9" i="60"/>
  <c r="Q9" i="60" s="1"/>
  <c r="M9" i="60"/>
  <c r="P9" i="60" s="1"/>
  <c r="N8" i="60"/>
  <c r="M8" i="60"/>
  <c r="P8" i="60" s="1"/>
  <c r="N44" i="60" l="1"/>
  <c r="Q44" i="60" s="1"/>
  <c r="M44" i="60"/>
  <c r="P44" i="60" s="1"/>
  <c r="Q8" i="60"/>
  <c r="M49" i="35"/>
  <c r="N49" i="35"/>
  <c r="M42" i="58"/>
  <c r="P42" i="58" s="1"/>
  <c r="M40" i="58"/>
  <c r="P40" i="58" s="1"/>
  <c r="M38" i="58"/>
  <c r="M37" i="58"/>
  <c r="P37" i="58" s="1"/>
  <c r="M36" i="58"/>
  <c r="M34" i="58"/>
  <c r="M33" i="58"/>
  <c r="M32" i="58"/>
  <c r="M30" i="58"/>
  <c r="M29" i="58"/>
  <c r="P29" i="58" s="1"/>
  <c r="M28" i="58"/>
  <c r="P28" i="58" s="1"/>
  <c r="M26" i="58"/>
  <c r="M25" i="58"/>
  <c r="P25" i="58" s="1"/>
  <c r="M24" i="58"/>
  <c r="P24" i="58" s="1"/>
  <c r="M22" i="58"/>
  <c r="M21" i="58"/>
  <c r="P21" i="58" s="1"/>
  <c r="M20" i="58"/>
  <c r="P20" i="58" s="1"/>
  <c r="M18" i="58"/>
  <c r="M17" i="58"/>
  <c r="P17" i="58" s="1"/>
  <c r="M16" i="58"/>
  <c r="P16" i="58" s="1"/>
  <c r="M14" i="58"/>
  <c r="M13" i="58"/>
  <c r="P13" i="58" s="1"/>
  <c r="M12" i="58"/>
  <c r="P12" i="58" s="1"/>
  <c r="M9" i="58"/>
  <c r="P9" i="58" s="1"/>
  <c r="M10" i="58"/>
  <c r="M8" i="58"/>
  <c r="N42" i="58"/>
  <c r="Q42" i="58" s="1"/>
  <c r="N40" i="58"/>
  <c r="Q40" i="58" s="1"/>
  <c r="N38" i="58"/>
  <c r="N37" i="58"/>
  <c r="Q37" i="58" s="1"/>
  <c r="N36" i="58"/>
  <c r="Q36" i="58" s="1"/>
  <c r="N34" i="58"/>
  <c r="N33" i="58"/>
  <c r="N32" i="58"/>
  <c r="N30" i="58"/>
  <c r="N29" i="58"/>
  <c r="N28" i="58"/>
  <c r="Q28" i="58" s="1"/>
  <c r="N26" i="58"/>
  <c r="N25" i="58"/>
  <c r="Q25" i="58" s="1"/>
  <c r="N24" i="58"/>
  <c r="Q24" i="58" s="1"/>
  <c r="N22" i="58"/>
  <c r="N21" i="58"/>
  <c r="Q21" i="58" s="1"/>
  <c r="N20" i="58"/>
  <c r="Q20" i="58" s="1"/>
  <c r="N18" i="58"/>
  <c r="N17" i="58"/>
  <c r="Q17" i="58" s="1"/>
  <c r="N16" i="58"/>
  <c r="Q16" i="58" s="1"/>
  <c r="N14" i="58"/>
  <c r="N13" i="58"/>
  <c r="Q13" i="58" s="1"/>
  <c r="N12" i="58"/>
  <c r="Q12" i="58" s="1"/>
  <c r="N9" i="58"/>
  <c r="Q9" i="58" s="1"/>
  <c r="N10" i="58"/>
  <c r="N8" i="58"/>
  <c r="Q8" i="58" s="1"/>
  <c r="L49" i="35"/>
  <c r="N42" i="59"/>
  <c r="Q42" i="59" s="1"/>
  <c r="M42" i="59"/>
  <c r="P42" i="59" s="1"/>
  <c r="N40" i="59"/>
  <c r="Q40" i="59" s="1"/>
  <c r="M40" i="59"/>
  <c r="P40" i="59" s="1"/>
  <c r="N38" i="59"/>
  <c r="M38" i="59"/>
  <c r="N37" i="59"/>
  <c r="Q37" i="59" s="1"/>
  <c r="M37" i="59"/>
  <c r="P37" i="59" s="1"/>
  <c r="N36" i="59"/>
  <c r="Q36" i="59" s="1"/>
  <c r="M36" i="59"/>
  <c r="P36" i="59" s="1"/>
  <c r="N34" i="59"/>
  <c r="M34" i="59"/>
  <c r="N33" i="59"/>
  <c r="Q33" i="59" s="1"/>
  <c r="M33" i="59"/>
  <c r="P33" i="59" s="1"/>
  <c r="N32" i="59"/>
  <c r="Q32" i="59" s="1"/>
  <c r="M32" i="59"/>
  <c r="P32" i="59" s="1"/>
  <c r="N30" i="59"/>
  <c r="M30" i="59"/>
  <c r="N29" i="59"/>
  <c r="Q29" i="59" s="1"/>
  <c r="M29" i="59"/>
  <c r="P29" i="59" s="1"/>
  <c r="N28" i="59"/>
  <c r="Q28" i="59" s="1"/>
  <c r="M28" i="59"/>
  <c r="P28" i="59" s="1"/>
  <c r="N26" i="59"/>
  <c r="M26" i="59"/>
  <c r="N25" i="59"/>
  <c r="Q25" i="59" s="1"/>
  <c r="M25" i="59"/>
  <c r="P25" i="59" s="1"/>
  <c r="N24" i="59"/>
  <c r="Q24" i="59" s="1"/>
  <c r="M24" i="59"/>
  <c r="P24" i="59" s="1"/>
  <c r="N22" i="59"/>
  <c r="M22" i="59"/>
  <c r="N21" i="59"/>
  <c r="Q21" i="59" s="1"/>
  <c r="M21" i="59"/>
  <c r="P21" i="59" s="1"/>
  <c r="N20" i="59"/>
  <c r="Q20" i="59" s="1"/>
  <c r="M20" i="59"/>
  <c r="P20" i="59" s="1"/>
  <c r="N18" i="59"/>
  <c r="M18" i="59"/>
  <c r="N17" i="59"/>
  <c r="Q17" i="59" s="1"/>
  <c r="M17" i="59"/>
  <c r="P17" i="59" s="1"/>
  <c r="N16" i="59"/>
  <c r="Q16" i="59" s="1"/>
  <c r="M16" i="59"/>
  <c r="P16" i="59" s="1"/>
  <c r="N14" i="59"/>
  <c r="M14" i="59"/>
  <c r="N13" i="59"/>
  <c r="Q13" i="59" s="1"/>
  <c r="M13" i="59"/>
  <c r="P13" i="59" s="1"/>
  <c r="N12" i="59"/>
  <c r="Q12" i="59" s="1"/>
  <c r="M12" i="59"/>
  <c r="P12" i="59" s="1"/>
  <c r="N10" i="59"/>
  <c r="M10" i="59"/>
  <c r="N9" i="59"/>
  <c r="Q9" i="59" s="1"/>
  <c r="M9" i="59"/>
  <c r="P9" i="59" s="1"/>
  <c r="N8" i="59"/>
  <c r="Q8" i="59" s="1"/>
  <c r="M8" i="59"/>
  <c r="P8" i="59" s="1"/>
  <c r="A48" i="59"/>
  <c r="L44" i="59"/>
  <c r="K44" i="59"/>
  <c r="J44" i="59"/>
  <c r="I44" i="59"/>
  <c r="H44" i="59"/>
  <c r="G44" i="59"/>
  <c r="F44" i="59"/>
  <c r="E44" i="59"/>
  <c r="D44" i="59"/>
  <c r="C44" i="59"/>
  <c r="A48" i="58"/>
  <c r="L44" i="58"/>
  <c r="K44" i="58"/>
  <c r="J44" i="58"/>
  <c r="I44" i="58"/>
  <c r="H44" i="58"/>
  <c r="G44" i="58"/>
  <c r="F44" i="58"/>
  <c r="E44" i="58"/>
  <c r="D44" i="58"/>
  <c r="C44" i="58"/>
  <c r="P36" i="58"/>
  <c r="Q33" i="58"/>
  <c r="P33" i="58"/>
  <c r="Q32" i="58"/>
  <c r="P32" i="58"/>
  <c r="Q29" i="58"/>
  <c r="M44" i="58" l="1"/>
  <c r="P44" i="58" s="1"/>
  <c r="N44" i="59"/>
  <c r="Q44" i="59" s="1"/>
  <c r="M44" i="59"/>
  <c r="P44" i="59" s="1"/>
  <c r="N44" i="58"/>
  <c r="Q44" i="58" s="1"/>
  <c r="P8" i="58"/>
  <c r="P49" i="35"/>
  <c r="O49" i="35"/>
  <c r="L44" i="57"/>
  <c r="K44" i="57"/>
  <c r="J44" i="57"/>
  <c r="I44" i="57"/>
  <c r="H44" i="57"/>
  <c r="G44" i="57"/>
  <c r="F44" i="57"/>
  <c r="E44" i="57"/>
  <c r="D44" i="57"/>
  <c r="C44" i="57"/>
  <c r="N42" i="57"/>
  <c r="Q42" i="57" s="1"/>
  <c r="M42" i="57"/>
  <c r="P42" i="57" s="1"/>
  <c r="N40" i="57"/>
  <c r="Q40" i="57" s="1"/>
  <c r="M40" i="57"/>
  <c r="P40" i="57" s="1"/>
  <c r="N38" i="57"/>
  <c r="M38" i="57"/>
  <c r="N37" i="57"/>
  <c r="Q37" i="57" s="1"/>
  <c r="M37" i="57"/>
  <c r="P37" i="57" s="1"/>
  <c r="N36" i="57"/>
  <c r="Q36" i="57" s="1"/>
  <c r="M36" i="57"/>
  <c r="P36" i="57" s="1"/>
  <c r="N34" i="57"/>
  <c r="M34" i="57"/>
  <c r="N33" i="57"/>
  <c r="Q33" i="57" s="1"/>
  <c r="M33" i="57"/>
  <c r="P33" i="57" s="1"/>
  <c r="N32" i="57"/>
  <c r="Q32" i="57" s="1"/>
  <c r="M32" i="57"/>
  <c r="P32" i="57" s="1"/>
  <c r="N30" i="57"/>
  <c r="M30" i="57"/>
  <c r="N29" i="57"/>
  <c r="Q29" i="57" s="1"/>
  <c r="M29" i="57"/>
  <c r="P29" i="57" s="1"/>
  <c r="N28" i="57"/>
  <c r="Q28" i="57" s="1"/>
  <c r="M28" i="57"/>
  <c r="P28" i="57" s="1"/>
  <c r="N26" i="57"/>
  <c r="M26" i="57"/>
  <c r="N25" i="57"/>
  <c r="Q25" i="57" s="1"/>
  <c r="M25" i="57"/>
  <c r="P25" i="57" s="1"/>
  <c r="N24" i="57"/>
  <c r="Q24" i="57" s="1"/>
  <c r="M24" i="57"/>
  <c r="P24" i="57" s="1"/>
  <c r="N22" i="57"/>
  <c r="M22" i="57"/>
  <c r="N21" i="57"/>
  <c r="Q21" i="57" s="1"/>
  <c r="M21" i="57"/>
  <c r="P21" i="57" s="1"/>
  <c r="N20" i="57"/>
  <c r="Q20" i="57" s="1"/>
  <c r="M20" i="57"/>
  <c r="P20" i="57" s="1"/>
  <c r="N18" i="57"/>
  <c r="M18" i="57"/>
  <c r="N17" i="57"/>
  <c r="Q17" i="57" s="1"/>
  <c r="M17" i="57"/>
  <c r="P17" i="57" s="1"/>
  <c r="N16" i="57"/>
  <c r="Q16" i="57" s="1"/>
  <c r="M16" i="57"/>
  <c r="P16" i="57" s="1"/>
  <c r="N14" i="57"/>
  <c r="M14" i="57"/>
  <c r="N13" i="57"/>
  <c r="Q13" i="57" s="1"/>
  <c r="M13" i="57"/>
  <c r="P13" i="57" s="1"/>
  <c r="N12" i="57"/>
  <c r="Q12" i="57" s="1"/>
  <c r="M12" i="57"/>
  <c r="P12" i="57" s="1"/>
  <c r="N10" i="57"/>
  <c r="M10" i="57"/>
  <c r="N9" i="57"/>
  <c r="Q9" i="57" s="1"/>
  <c r="M9" i="57"/>
  <c r="P9" i="57" s="1"/>
  <c r="N8" i="57"/>
  <c r="M8" i="57"/>
  <c r="M44" i="57" l="1"/>
  <c r="P44" i="57" s="1"/>
  <c r="P8" i="57"/>
  <c r="N44" i="57"/>
  <c r="Q44" i="57" s="1"/>
  <c r="Q8" i="57"/>
  <c r="R49" i="35"/>
  <c r="Q49" i="35"/>
  <c r="A48" i="56" l="1"/>
  <c r="L44" i="56"/>
  <c r="K44" i="56"/>
  <c r="J44" i="56"/>
  <c r="I44" i="56"/>
  <c r="H44" i="56"/>
  <c r="G44" i="56"/>
  <c r="F44" i="56"/>
  <c r="E44" i="56"/>
  <c r="D44" i="56"/>
  <c r="C44" i="56"/>
  <c r="N42" i="56"/>
  <c r="Q42" i="56" s="1"/>
  <c r="M42" i="56"/>
  <c r="P42" i="56" s="1"/>
  <c r="N40" i="56"/>
  <c r="Q40" i="56" s="1"/>
  <c r="M40" i="56"/>
  <c r="P40" i="56" s="1"/>
  <c r="N38" i="56"/>
  <c r="M38" i="56"/>
  <c r="N37" i="56"/>
  <c r="Q37" i="56" s="1"/>
  <c r="M37" i="56"/>
  <c r="P37" i="56" s="1"/>
  <c r="N36" i="56"/>
  <c r="Q36" i="56" s="1"/>
  <c r="M36" i="56"/>
  <c r="P36" i="56" s="1"/>
  <c r="N34" i="56"/>
  <c r="M34" i="56"/>
  <c r="N33" i="56"/>
  <c r="Q33" i="56" s="1"/>
  <c r="M33" i="56"/>
  <c r="P33" i="56" s="1"/>
  <c r="N32" i="56"/>
  <c r="Q32" i="56" s="1"/>
  <c r="M32" i="56"/>
  <c r="P32" i="56" s="1"/>
  <c r="N30" i="56"/>
  <c r="M30" i="56"/>
  <c r="N29" i="56"/>
  <c r="Q29" i="56" s="1"/>
  <c r="M29" i="56"/>
  <c r="P29" i="56" s="1"/>
  <c r="N28" i="56"/>
  <c r="Q28" i="56" s="1"/>
  <c r="M28" i="56"/>
  <c r="P28" i="56" s="1"/>
  <c r="N26" i="56"/>
  <c r="M26" i="56"/>
  <c r="N25" i="56"/>
  <c r="Q25" i="56" s="1"/>
  <c r="M25" i="56"/>
  <c r="P25" i="56" s="1"/>
  <c r="N24" i="56"/>
  <c r="Q24" i="56" s="1"/>
  <c r="M24" i="56"/>
  <c r="P24" i="56" s="1"/>
  <c r="N22" i="56"/>
  <c r="M22" i="56"/>
  <c r="N21" i="56"/>
  <c r="Q21" i="56" s="1"/>
  <c r="M21" i="56"/>
  <c r="P21" i="56" s="1"/>
  <c r="N20" i="56"/>
  <c r="Q20" i="56" s="1"/>
  <c r="M20" i="56"/>
  <c r="P20" i="56" s="1"/>
  <c r="N18" i="56"/>
  <c r="M18" i="56"/>
  <c r="N17" i="56"/>
  <c r="Q17" i="56" s="1"/>
  <c r="M17" i="56"/>
  <c r="P17" i="56" s="1"/>
  <c r="N16" i="56"/>
  <c r="Q16" i="56" s="1"/>
  <c r="M16" i="56"/>
  <c r="P16" i="56" s="1"/>
  <c r="N14" i="56"/>
  <c r="M14" i="56"/>
  <c r="N13" i="56"/>
  <c r="Q13" i="56" s="1"/>
  <c r="M13" i="56"/>
  <c r="P13" i="56" s="1"/>
  <c r="N12" i="56"/>
  <c r="Q12" i="56" s="1"/>
  <c r="M12" i="56"/>
  <c r="P12" i="56" s="1"/>
  <c r="N10" i="56"/>
  <c r="M10" i="56"/>
  <c r="N9" i="56"/>
  <c r="Q9" i="56" s="1"/>
  <c r="M9" i="56"/>
  <c r="P9" i="56" s="1"/>
  <c r="N8" i="56"/>
  <c r="M8" i="56"/>
  <c r="M44" i="56" l="1"/>
  <c r="P44" i="56" s="1"/>
  <c r="N44" i="56"/>
  <c r="Q44" i="56" s="1"/>
  <c r="P8" i="56"/>
  <c r="Q8" i="56"/>
  <c r="T49" i="35"/>
  <c r="S49" i="35"/>
  <c r="N42" i="55" l="1"/>
  <c r="M42" i="55"/>
  <c r="N40" i="55"/>
  <c r="M40" i="55"/>
  <c r="N38" i="55"/>
  <c r="M38" i="55"/>
  <c r="N37" i="55"/>
  <c r="M37" i="55"/>
  <c r="N36" i="55"/>
  <c r="M36" i="55"/>
  <c r="N34" i="55"/>
  <c r="M34" i="55"/>
  <c r="N33" i="55"/>
  <c r="M33" i="55"/>
  <c r="N32" i="55"/>
  <c r="M32" i="55"/>
  <c r="N30" i="55"/>
  <c r="M30" i="55"/>
  <c r="N29" i="55"/>
  <c r="M29" i="55"/>
  <c r="N28" i="55"/>
  <c r="M28" i="55"/>
  <c r="N26" i="55"/>
  <c r="M26" i="55"/>
  <c r="N25" i="55"/>
  <c r="M25" i="55"/>
  <c r="N24" i="55"/>
  <c r="M24" i="55"/>
  <c r="N22" i="55"/>
  <c r="M22" i="55"/>
  <c r="N21" i="55"/>
  <c r="M21" i="55"/>
  <c r="N20" i="55"/>
  <c r="M20" i="55"/>
  <c r="N18" i="55"/>
  <c r="M18" i="55"/>
  <c r="N17" i="55"/>
  <c r="M17" i="55"/>
  <c r="N16" i="55"/>
  <c r="M16" i="55"/>
  <c r="N14" i="55"/>
  <c r="M14" i="55"/>
  <c r="N13" i="55"/>
  <c r="M13" i="55"/>
  <c r="N12" i="55"/>
  <c r="M12" i="55"/>
  <c r="N10" i="55"/>
  <c r="M10" i="55"/>
  <c r="N9" i="55"/>
  <c r="M9" i="55"/>
  <c r="N8" i="55"/>
  <c r="M8" i="55"/>
  <c r="AP49" i="35" l="1"/>
  <c r="Q16" i="55" l="1"/>
  <c r="Q28" i="55"/>
  <c r="P36" i="55"/>
  <c r="Q36" i="55"/>
  <c r="Q40" i="55"/>
  <c r="P42" i="55"/>
  <c r="Q42" i="55"/>
  <c r="N8" i="54"/>
  <c r="M8" i="54"/>
  <c r="A48" i="55"/>
  <c r="L44" i="55"/>
  <c r="K44" i="55"/>
  <c r="J44" i="55"/>
  <c r="I44" i="55"/>
  <c r="H44" i="55"/>
  <c r="G44" i="55"/>
  <c r="F44" i="55"/>
  <c r="E44" i="55"/>
  <c r="D44" i="55"/>
  <c r="C44" i="55"/>
  <c r="P40" i="55"/>
  <c r="Q37" i="55"/>
  <c r="P37" i="55"/>
  <c r="Q33" i="55"/>
  <c r="P33" i="55"/>
  <c r="Q32" i="55"/>
  <c r="P32" i="55"/>
  <c r="Q29" i="55"/>
  <c r="P29" i="55"/>
  <c r="P28" i="55"/>
  <c r="Q25" i="55"/>
  <c r="P25" i="55"/>
  <c r="Q24" i="55"/>
  <c r="P24" i="55"/>
  <c r="Q21" i="55"/>
  <c r="P21" i="55"/>
  <c r="Q20" i="55"/>
  <c r="P20" i="55"/>
  <c r="Q17" i="55"/>
  <c r="P17" i="55"/>
  <c r="P16" i="55"/>
  <c r="Q13" i="55"/>
  <c r="P13" i="55"/>
  <c r="Q12" i="55"/>
  <c r="P12" i="55"/>
  <c r="Q9" i="55"/>
  <c r="P9" i="55"/>
  <c r="N44" i="55" l="1"/>
  <c r="Q44" i="55" s="1"/>
  <c r="Q8" i="55"/>
  <c r="M44" i="55"/>
  <c r="P44" i="55" s="1"/>
  <c r="P8" i="55"/>
  <c r="C44" i="54" l="1"/>
  <c r="L44" i="54"/>
  <c r="K44" i="54"/>
  <c r="J44" i="54"/>
  <c r="I44" i="54"/>
  <c r="H44" i="54"/>
  <c r="G44" i="54"/>
  <c r="F44" i="54"/>
  <c r="E44" i="54"/>
  <c r="D44" i="54"/>
  <c r="N42" i="54"/>
  <c r="M42" i="54"/>
  <c r="P42" i="54" s="1"/>
  <c r="N40" i="54"/>
  <c r="M40" i="54"/>
  <c r="P40" i="54" s="1"/>
  <c r="N38" i="54"/>
  <c r="M38" i="54"/>
  <c r="N37" i="54"/>
  <c r="Q37" i="54" s="1"/>
  <c r="M37" i="54"/>
  <c r="P37" i="54" s="1"/>
  <c r="N36" i="54"/>
  <c r="M36" i="54"/>
  <c r="P36" i="54" s="1"/>
  <c r="N34" i="54"/>
  <c r="M34" i="54"/>
  <c r="N33" i="54"/>
  <c r="Q33" i="54" s="1"/>
  <c r="M33" i="54"/>
  <c r="P33" i="54" s="1"/>
  <c r="N32" i="54"/>
  <c r="Q32" i="54" s="1"/>
  <c r="M32" i="54"/>
  <c r="P32" i="54" s="1"/>
  <c r="N30" i="54"/>
  <c r="M30" i="54"/>
  <c r="N29" i="54"/>
  <c r="Q29" i="54" s="1"/>
  <c r="M29" i="54"/>
  <c r="P29" i="54" s="1"/>
  <c r="N28" i="54"/>
  <c r="M28" i="54"/>
  <c r="P28" i="54" s="1"/>
  <c r="N26" i="54"/>
  <c r="M26" i="54"/>
  <c r="N25" i="54"/>
  <c r="M25" i="54"/>
  <c r="P25" i="54" s="1"/>
  <c r="N24" i="54"/>
  <c r="M24" i="54"/>
  <c r="P24" i="54" s="1"/>
  <c r="N22" i="54"/>
  <c r="M22" i="54"/>
  <c r="N21" i="54"/>
  <c r="Q21" i="54" s="1"/>
  <c r="M21" i="54"/>
  <c r="P21" i="54" s="1"/>
  <c r="N20" i="54"/>
  <c r="Q20" i="54" s="1"/>
  <c r="M20" i="54"/>
  <c r="P20" i="54" s="1"/>
  <c r="N18" i="54"/>
  <c r="M18" i="54"/>
  <c r="N17" i="54"/>
  <c r="Q17" i="54" s="1"/>
  <c r="M17" i="54"/>
  <c r="P17" i="54" s="1"/>
  <c r="N16" i="54"/>
  <c r="Q16" i="54" s="1"/>
  <c r="M16" i="54"/>
  <c r="P16" i="54" s="1"/>
  <c r="N14" i="54"/>
  <c r="M14" i="54"/>
  <c r="N13" i="54"/>
  <c r="Q13" i="54" s="1"/>
  <c r="M13" i="54"/>
  <c r="P13" i="54" s="1"/>
  <c r="N12" i="54"/>
  <c r="Q12" i="54" s="1"/>
  <c r="M12" i="54"/>
  <c r="P12" i="54" s="1"/>
  <c r="N10" i="54"/>
  <c r="M10" i="54"/>
  <c r="N9" i="54"/>
  <c r="M9" i="54"/>
  <c r="M44" i="54" l="1"/>
  <c r="P44" i="54" s="1"/>
  <c r="N44" i="54"/>
  <c r="Q28" i="54"/>
  <c r="Q42" i="54"/>
  <c r="Q40" i="54"/>
  <c r="Q36" i="54"/>
  <c r="Q25" i="54"/>
  <c r="Q24" i="54"/>
  <c r="Q9" i="54"/>
  <c r="Q8" i="54"/>
  <c r="P9" i="54"/>
  <c r="U49" i="35"/>
  <c r="Q44" i="54"/>
  <c r="P8" i="54"/>
  <c r="M25" i="53"/>
  <c r="V49" i="35" l="1"/>
  <c r="X49" i="35"/>
  <c r="W49" i="35"/>
  <c r="E44" i="53" l="1"/>
  <c r="F44" i="53"/>
  <c r="L44" i="53" l="1"/>
  <c r="K44" i="53"/>
  <c r="J44" i="53"/>
  <c r="I44" i="53"/>
  <c r="H44" i="53"/>
  <c r="G44" i="53"/>
  <c r="D44" i="53"/>
  <c r="C44" i="53"/>
  <c r="N42" i="53"/>
  <c r="Q42" i="53" s="1"/>
  <c r="M42" i="53"/>
  <c r="P42" i="53" s="1"/>
  <c r="N40" i="53"/>
  <c r="Q40" i="53" s="1"/>
  <c r="M40" i="53"/>
  <c r="P40" i="53" s="1"/>
  <c r="N38" i="53"/>
  <c r="M38" i="53"/>
  <c r="N37" i="53"/>
  <c r="Q37" i="53" s="1"/>
  <c r="M37" i="53"/>
  <c r="P37" i="53" s="1"/>
  <c r="N36" i="53"/>
  <c r="Q36" i="53" s="1"/>
  <c r="M36" i="53"/>
  <c r="P36" i="53" s="1"/>
  <c r="N34" i="53"/>
  <c r="M34" i="53"/>
  <c r="N33" i="53"/>
  <c r="Q33" i="53" s="1"/>
  <c r="M33" i="53"/>
  <c r="P33" i="53" s="1"/>
  <c r="N32" i="53"/>
  <c r="Q32" i="53" s="1"/>
  <c r="M32" i="53"/>
  <c r="P32" i="53" s="1"/>
  <c r="N30" i="53"/>
  <c r="M30" i="53"/>
  <c r="N29" i="53"/>
  <c r="Q29" i="53" s="1"/>
  <c r="M29" i="53"/>
  <c r="P29" i="53" s="1"/>
  <c r="N28" i="53"/>
  <c r="Q28" i="53" s="1"/>
  <c r="M28" i="53"/>
  <c r="P28" i="53" s="1"/>
  <c r="N26" i="53"/>
  <c r="M26" i="53"/>
  <c r="N25" i="53"/>
  <c r="Q25" i="53" s="1"/>
  <c r="P25" i="53"/>
  <c r="N24" i="53"/>
  <c r="Q24" i="53" s="1"/>
  <c r="M24" i="53"/>
  <c r="P24" i="53" s="1"/>
  <c r="N22" i="53"/>
  <c r="M22" i="53"/>
  <c r="N21" i="53"/>
  <c r="Q21" i="53" s="1"/>
  <c r="M21" i="53"/>
  <c r="P21" i="53" s="1"/>
  <c r="N20" i="53"/>
  <c r="Q20" i="53" s="1"/>
  <c r="M20" i="53"/>
  <c r="P20" i="53" s="1"/>
  <c r="N18" i="53"/>
  <c r="M18" i="53"/>
  <c r="N17" i="53"/>
  <c r="Q17" i="53" s="1"/>
  <c r="M17" i="53"/>
  <c r="P17" i="53" s="1"/>
  <c r="N16" i="53"/>
  <c r="Q16" i="53" s="1"/>
  <c r="M16" i="53"/>
  <c r="P16" i="53" s="1"/>
  <c r="N14" i="53"/>
  <c r="M14" i="53"/>
  <c r="N13" i="53"/>
  <c r="Q13" i="53" s="1"/>
  <c r="M13" i="53"/>
  <c r="P13" i="53" s="1"/>
  <c r="N12" i="53"/>
  <c r="Q12" i="53" s="1"/>
  <c r="M12" i="53"/>
  <c r="P12" i="53" s="1"/>
  <c r="N10" i="53"/>
  <c r="M10" i="53"/>
  <c r="N9" i="53"/>
  <c r="Q9" i="53" s="1"/>
  <c r="M9" i="53"/>
  <c r="P9" i="53" s="1"/>
  <c r="N8" i="53"/>
  <c r="M8" i="53"/>
  <c r="M8" i="52"/>
  <c r="M44" i="53" l="1"/>
  <c r="P44" i="53" s="1"/>
  <c r="Q44" i="53"/>
  <c r="P8" i="53"/>
  <c r="Q8" i="53"/>
  <c r="D44" i="52" l="1"/>
  <c r="M15" i="44" l="1"/>
  <c r="N15" i="44"/>
  <c r="M16" i="44"/>
  <c r="N16" i="44"/>
  <c r="C35" i="47"/>
  <c r="D35" i="47"/>
  <c r="M7" i="46"/>
  <c r="N7" i="46"/>
  <c r="M8" i="46"/>
  <c r="N8" i="46"/>
  <c r="M11" i="46"/>
  <c r="N11" i="46"/>
  <c r="M12" i="46"/>
  <c r="N12" i="46"/>
  <c r="M15" i="46"/>
  <c r="N15" i="46"/>
  <c r="M16" i="46"/>
  <c r="N16" i="46"/>
  <c r="M19" i="46"/>
  <c r="N19" i="46"/>
  <c r="M20" i="46"/>
  <c r="N20" i="46"/>
  <c r="M23" i="46"/>
  <c r="N23" i="46"/>
  <c r="M24" i="46"/>
  <c r="N24" i="46"/>
  <c r="M27" i="46"/>
  <c r="N27" i="46"/>
  <c r="M28" i="46"/>
  <c r="N28" i="46"/>
  <c r="M31" i="46"/>
  <c r="N31" i="46"/>
  <c r="M32" i="46"/>
  <c r="N32" i="46"/>
  <c r="M35" i="46"/>
  <c r="N35" i="46"/>
  <c r="M36" i="46"/>
  <c r="N36" i="46"/>
  <c r="M39" i="46"/>
  <c r="N39" i="46"/>
  <c r="M41" i="46"/>
  <c r="N41" i="46"/>
  <c r="N43" i="46" l="1"/>
  <c r="M43" i="46"/>
  <c r="N8" i="52"/>
  <c r="Z49" i="35"/>
  <c r="Y49" i="35"/>
  <c r="BL49" i="35" l="1"/>
  <c r="BK49" i="35"/>
  <c r="BJ49" i="35"/>
  <c r="BI49" i="35"/>
  <c r="BH49" i="35"/>
  <c r="BG49" i="35"/>
  <c r="BF49" i="35"/>
  <c r="BE49" i="35"/>
  <c r="BD49" i="35"/>
  <c r="BC49" i="35"/>
  <c r="BB49" i="35"/>
  <c r="BA49" i="35"/>
  <c r="AZ49" i="35"/>
  <c r="AY49" i="35"/>
  <c r="AX49" i="35"/>
  <c r="AW49" i="35"/>
  <c r="AV49" i="35"/>
  <c r="AU49" i="35"/>
  <c r="AT49" i="35"/>
  <c r="AS49" i="35"/>
  <c r="AR49" i="35"/>
  <c r="AQ49" i="35"/>
  <c r="AO49" i="35"/>
  <c r="AN49" i="35"/>
  <c r="AM49" i="35"/>
  <c r="AL49" i="35"/>
  <c r="AK49" i="35"/>
  <c r="AJ49" i="35"/>
  <c r="AI49" i="35"/>
  <c r="AH49" i="35"/>
  <c r="AG49" i="35"/>
  <c r="AF49" i="35"/>
  <c r="AE49" i="35"/>
  <c r="AD49" i="35"/>
  <c r="AC49" i="35"/>
  <c r="AB49" i="35"/>
  <c r="AA49" i="35"/>
  <c r="L43" i="46"/>
  <c r="K43" i="46"/>
  <c r="J43" i="46"/>
  <c r="I43" i="46"/>
  <c r="H43" i="46"/>
  <c r="G43" i="46"/>
  <c r="F43" i="46"/>
  <c r="E43" i="46"/>
  <c r="N32" i="44" l="1"/>
  <c r="N7" i="44"/>
  <c r="M7" i="44"/>
  <c r="L43" i="44"/>
  <c r="K43" i="44"/>
  <c r="J43" i="44"/>
  <c r="I43" i="44"/>
  <c r="H43" i="44"/>
  <c r="G43" i="44"/>
  <c r="F43" i="44"/>
  <c r="E43" i="44"/>
  <c r="N42" i="50"/>
  <c r="M42" i="50"/>
  <c r="N40" i="50"/>
  <c r="M40" i="50"/>
  <c r="N38" i="50"/>
  <c r="M38" i="50"/>
  <c r="N37" i="50"/>
  <c r="M37" i="50"/>
  <c r="N36" i="50"/>
  <c r="M36" i="50"/>
  <c r="N34" i="50"/>
  <c r="M34" i="50"/>
  <c r="N33" i="50"/>
  <c r="M33" i="50"/>
  <c r="N32" i="50"/>
  <c r="M32" i="50"/>
  <c r="N30" i="50"/>
  <c r="M30" i="50"/>
  <c r="N29" i="50"/>
  <c r="M29" i="50"/>
  <c r="N28" i="50"/>
  <c r="M28" i="50"/>
  <c r="N26" i="50"/>
  <c r="M26" i="50"/>
  <c r="N25" i="50"/>
  <c r="M25" i="50"/>
  <c r="N24" i="50"/>
  <c r="M24" i="50"/>
  <c r="N22" i="50"/>
  <c r="M22" i="50"/>
  <c r="N21" i="50"/>
  <c r="M21" i="50"/>
  <c r="N20" i="50"/>
  <c r="M20" i="50"/>
  <c r="N18" i="50"/>
  <c r="M18" i="50"/>
  <c r="N17" i="50"/>
  <c r="M17" i="50"/>
  <c r="N16" i="50"/>
  <c r="M16" i="50"/>
  <c r="N14" i="50"/>
  <c r="M14" i="50"/>
  <c r="N13" i="50"/>
  <c r="M13" i="50"/>
  <c r="N12" i="50"/>
  <c r="M12" i="50"/>
  <c r="N10" i="50"/>
  <c r="M10" i="50"/>
  <c r="N9" i="50"/>
  <c r="M9" i="50"/>
  <c r="N8" i="50"/>
  <c r="M8" i="50"/>
  <c r="M44" i="50" l="1"/>
  <c r="N44" i="50"/>
  <c r="J43" i="43" l="1"/>
  <c r="I43" i="43"/>
  <c r="H43" i="43"/>
  <c r="G43" i="43"/>
  <c r="F43" i="43"/>
  <c r="E43" i="43"/>
  <c r="N7" i="45"/>
  <c r="M7" i="45"/>
  <c r="N8" i="45"/>
  <c r="M8" i="45"/>
  <c r="N10" i="45"/>
  <c r="M10" i="45"/>
  <c r="N11" i="45"/>
  <c r="M11" i="45"/>
  <c r="N13" i="45"/>
  <c r="M13" i="45"/>
  <c r="N14" i="45"/>
  <c r="M14" i="45"/>
  <c r="N16" i="45"/>
  <c r="M16" i="45"/>
  <c r="N17" i="45"/>
  <c r="M17" i="45"/>
  <c r="N19" i="45"/>
  <c r="M19" i="45"/>
  <c r="N20" i="45"/>
  <c r="M20" i="45"/>
  <c r="N22" i="45"/>
  <c r="M22" i="45"/>
  <c r="N23" i="45"/>
  <c r="M23" i="45"/>
  <c r="N25" i="45"/>
  <c r="M25" i="45"/>
  <c r="N26" i="45"/>
  <c r="M26" i="45"/>
  <c r="N28" i="45"/>
  <c r="M28" i="45"/>
  <c r="N29" i="45"/>
  <c r="M29" i="45"/>
  <c r="N31" i="45"/>
  <c r="M31" i="45"/>
  <c r="N33" i="45"/>
  <c r="M33" i="45"/>
  <c r="M35" i="45"/>
  <c r="N35" i="45"/>
  <c r="G44" i="50"/>
  <c r="L44" i="52" l="1"/>
  <c r="K44" i="52"/>
  <c r="J44" i="52"/>
  <c r="I44" i="52"/>
  <c r="H44" i="52"/>
  <c r="G44" i="52"/>
  <c r="F44" i="52"/>
  <c r="E44" i="52"/>
  <c r="C44" i="52"/>
  <c r="N42" i="52"/>
  <c r="Q42" i="52" s="1"/>
  <c r="M42" i="52"/>
  <c r="P42" i="52" s="1"/>
  <c r="N40" i="52"/>
  <c r="Q40" i="52" s="1"/>
  <c r="M40" i="52"/>
  <c r="P40" i="52" s="1"/>
  <c r="N38" i="52"/>
  <c r="M38" i="52"/>
  <c r="N37" i="52"/>
  <c r="Q37" i="52" s="1"/>
  <c r="M37" i="52"/>
  <c r="P37" i="52" s="1"/>
  <c r="N36" i="52"/>
  <c r="Q36" i="52" s="1"/>
  <c r="M36" i="52"/>
  <c r="P36" i="52" s="1"/>
  <c r="N34" i="52"/>
  <c r="M34" i="52"/>
  <c r="N33" i="52"/>
  <c r="Q33" i="52" s="1"/>
  <c r="M33" i="52"/>
  <c r="P33" i="52" s="1"/>
  <c r="N32" i="52"/>
  <c r="Q32" i="52" s="1"/>
  <c r="M32" i="52"/>
  <c r="P32" i="52" s="1"/>
  <c r="N30" i="52"/>
  <c r="M30" i="52"/>
  <c r="N29" i="52"/>
  <c r="Q29" i="52" s="1"/>
  <c r="M29" i="52"/>
  <c r="P29" i="52" s="1"/>
  <c r="N28" i="52"/>
  <c r="Q28" i="52" s="1"/>
  <c r="M28" i="52"/>
  <c r="P28" i="52" s="1"/>
  <c r="N26" i="52"/>
  <c r="M26" i="52"/>
  <c r="N25" i="52"/>
  <c r="Q25" i="52" s="1"/>
  <c r="M25" i="52"/>
  <c r="P25" i="52" s="1"/>
  <c r="N24" i="52"/>
  <c r="Q24" i="52" s="1"/>
  <c r="M24" i="52"/>
  <c r="P24" i="52" s="1"/>
  <c r="N22" i="52"/>
  <c r="M22" i="52"/>
  <c r="N21" i="52"/>
  <c r="Q21" i="52" s="1"/>
  <c r="M21" i="52"/>
  <c r="P21" i="52" s="1"/>
  <c r="N20" i="52"/>
  <c r="Q20" i="52" s="1"/>
  <c r="M20" i="52"/>
  <c r="P20" i="52" s="1"/>
  <c r="N18" i="52"/>
  <c r="M18" i="52"/>
  <c r="N17" i="52"/>
  <c r="Q17" i="52" s="1"/>
  <c r="M17" i="52"/>
  <c r="P17" i="52" s="1"/>
  <c r="N16" i="52"/>
  <c r="Q16" i="52" s="1"/>
  <c r="M16" i="52"/>
  <c r="P16" i="52" s="1"/>
  <c r="N14" i="52"/>
  <c r="M14" i="52"/>
  <c r="N13" i="52"/>
  <c r="Q13" i="52" s="1"/>
  <c r="M13" i="52"/>
  <c r="P13" i="52" s="1"/>
  <c r="N12" i="52"/>
  <c r="Q12" i="52" s="1"/>
  <c r="M12" i="52"/>
  <c r="P12" i="52" s="1"/>
  <c r="N10" i="52"/>
  <c r="M10" i="52"/>
  <c r="N9" i="52"/>
  <c r="M9" i="52"/>
  <c r="Q8" i="52"/>
  <c r="P8" i="52"/>
  <c r="P9" i="52" l="1"/>
  <c r="M44" i="52"/>
  <c r="P44" i="52" s="1"/>
  <c r="Q9" i="52"/>
  <c r="N44" i="52"/>
  <c r="Q44" i="52" s="1"/>
  <c r="N28" i="51" l="1"/>
  <c r="J44" i="51" l="1"/>
  <c r="N8" i="51"/>
  <c r="M8" i="51"/>
  <c r="N42" i="51" l="1"/>
  <c r="M42" i="51"/>
  <c r="N9" i="51"/>
  <c r="N10" i="51"/>
  <c r="N24" i="51"/>
  <c r="N26" i="51"/>
  <c r="N36" i="51"/>
  <c r="N38" i="51"/>
  <c r="N40" i="51"/>
  <c r="M40" i="51"/>
  <c r="P40" i="51" s="1"/>
  <c r="N37" i="51"/>
  <c r="M37" i="51"/>
  <c r="M25" i="51"/>
  <c r="M10" i="51"/>
  <c r="E44" i="51"/>
  <c r="N30" i="51"/>
  <c r="M17" i="51"/>
  <c r="P17" i="51" s="1"/>
  <c r="N12" i="51"/>
  <c r="Q12" i="51" s="1"/>
  <c r="M12" i="51"/>
  <c r="P12" i="51" s="1"/>
  <c r="M32" i="51"/>
  <c r="P32" i="51" s="1"/>
  <c r="M29" i="51"/>
  <c r="P29" i="51" s="1"/>
  <c r="Q28" i="51"/>
  <c r="M24" i="51"/>
  <c r="M16" i="51"/>
  <c r="P16" i="51" s="1"/>
  <c r="M14" i="51"/>
  <c r="M13" i="51"/>
  <c r="P13" i="51" s="1"/>
  <c r="L44" i="51"/>
  <c r="Q25" i="50"/>
  <c r="H44" i="50"/>
  <c r="J44" i="50"/>
  <c r="K44" i="50"/>
  <c r="L44" i="50"/>
  <c r="K44" i="51"/>
  <c r="I44" i="51"/>
  <c r="M38" i="51"/>
  <c r="M36" i="51"/>
  <c r="N34" i="51"/>
  <c r="M34" i="51"/>
  <c r="N33" i="51"/>
  <c r="Q33" i="51" s="1"/>
  <c r="M33" i="51"/>
  <c r="P33" i="51" s="1"/>
  <c r="N32" i="51"/>
  <c r="Q32" i="51" s="1"/>
  <c r="M30" i="51"/>
  <c r="N29" i="51"/>
  <c r="Q29" i="51" s="1"/>
  <c r="M28" i="51"/>
  <c r="P28" i="51" s="1"/>
  <c r="N22" i="51"/>
  <c r="M22" i="51"/>
  <c r="N21" i="51"/>
  <c r="Q21" i="51" s="1"/>
  <c r="M21" i="51"/>
  <c r="P21" i="51" s="1"/>
  <c r="N20" i="51"/>
  <c r="Q20" i="51" s="1"/>
  <c r="M20" i="51"/>
  <c r="P20" i="51" s="1"/>
  <c r="N18" i="51"/>
  <c r="M18" i="51"/>
  <c r="N17" i="51"/>
  <c r="Q17" i="51" s="1"/>
  <c r="N16" i="51"/>
  <c r="Q16" i="51" s="1"/>
  <c r="N14" i="51"/>
  <c r="N13" i="51"/>
  <c r="Q13" i="51" s="1"/>
  <c r="L43" i="49"/>
  <c r="K43" i="49"/>
  <c r="Q8" i="50"/>
  <c r="Q9" i="50"/>
  <c r="P12" i="50"/>
  <c r="Q12" i="50"/>
  <c r="P13" i="50"/>
  <c r="Q13" i="50"/>
  <c r="P16" i="50"/>
  <c r="Q16" i="50"/>
  <c r="P17" i="50"/>
  <c r="Q17" i="50"/>
  <c r="P20" i="50"/>
  <c r="Q20" i="50"/>
  <c r="P21" i="50"/>
  <c r="Q21" i="50"/>
  <c r="P24" i="50"/>
  <c r="Q24" i="50"/>
  <c r="P25" i="50"/>
  <c r="P28" i="50"/>
  <c r="Q28" i="50"/>
  <c r="P29" i="50"/>
  <c r="Q29" i="50"/>
  <c r="P32" i="50"/>
  <c r="Q32" i="50"/>
  <c r="P33" i="50"/>
  <c r="Q33" i="50"/>
  <c r="P36" i="50"/>
  <c r="Q36" i="50"/>
  <c r="P37" i="50"/>
  <c r="Q37" i="50"/>
  <c r="P40" i="50"/>
  <c r="Q40" i="50"/>
  <c r="P42" i="50"/>
  <c r="Q42" i="50"/>
  <c r="I44" i="50"/>
  <c r="M41" i="49"/>
  <c r="P41" i="49" s="1"/>
  <c r="N7" i="49"/>
  <c r="N8" i="49"/>
  <c r="N11" i="49"/>
  <c r="Q11" i="49" s="1"/>
  <c r="N12" i="49"/>
  <c r="Q12" i="49" s="1"/>
  <c r="N15" i="49"/>
  <c r="N16" i="49"/>
  <c r="Q16" i="49" s="1"/>
  <c r="N19" i="49"/>
  <c r="Q19" i="49" s="1"/>
  <c r="N20" i="49"/>
  <c r="Q20" i="49" s="1"/>
  <c r="N23" i="49"/>
  <c r="Q23" i="49" s="1"/>
  <c r="N24" i="49"/>
  <c r="Q24" i="49" s="1"/>
  <c r="N27" i="49"/>
  <c r="Q27" i="49" s="1"/>
  <c r="N28" i="49"/>
  <c r="Q28" i="49" s="1"/>
  <c r="N31" i="49"/>
  <c r="Q31" i="49" s="1"/>
  <c r="N32" i="49"/>
  <c r="N35" i="49"/>
  <c r="Q35" i="49" s="1"/>
  <c r="N36" i="49"/>
  <c r="N39" i="49"/>
  <c r="Q39" i="49" s="1"/>
  <c r="N41" i="49"/>
  <c r="Q41" i="49" s="1"/>
  <c r="H43" i="49"/>
  <c r="J43" i="49"/>
  <c r="M7" i="49"/>
  <c r="P7" i="49" s="1"/>
  <c r="M8" i="49"/>
  <c r="P8" i="49" s="1"/>
  <c r="M11" i="49"/>
  <c r="P11" i="49" s="1"/>
  <c r="M12" i="49"/>
  <c r="P12" i="49" s="1"/>
  <c r="M15" i="49"/>
  <c r="P15" i="49" s="1"/>
  <c r="M16" i="49"/>
  <c r="P16" i="49" s="1"/>
  <c r="M19" i="49"/>
  <c r="P19" i="49" s="1"/>
  <c r="M20" i="49"/>
  <c r="P20" i="49" s="1"/>
  <c r="M23" i="49"/>
  <c r="P23" i="49" s="1"/>
  <c r="M24" i="49"/>
  <c r="P24" i="49" s="1"/>
  <c r="M27" i="49"/>
  <c r="P27" i="49" s="1"/>
  <c r="M28" i="49"/>
  <c r="P28" i="49" s="1"/>
  <c r="M31" i="49"/>
  <c r="P31" i="49" s="1"/>
  <c r="M32" i="49"/>
  <c r="P32" i="49" s="1"/>
  <c r="M35" i="49"/>
  <c r="P35" i="49" s="1"/>
  <c r="M36" i="49"/>
  <c r="P36" i="49" s="1"/>
  <c r="M39" i="49"/>
  <c r="P39" i="49" s="1"/>
  <c r="G43" i="49"/>
  <c r="I43" i="49"/>
  <c r="Q36" i="49"/>
  <c r="Q32" i="49"/>
  <c r="Q8" i="49"/>
  <c r="F43" i="49"/>
  <c r="E43" i="49"/>
  <c r="K35" i="47"/>
  <c r="L35" i="47"/>
  <c r="N33" i="47"/>
  <c r="M33" i="47"/>
  <c r="N31" i="47"/>
  <c r="M31" i="47"/>
  <c r="N29" i="47"/>
  <c r="M29" i="47"/>
  <c r="N28" i="47"/>
  <c r="M28" i="47"/>
  <c r="N26" i="47"/>
  <c r="M26" i="47"/>
  <c r="N25" i="47"/>
  <c r="M25" i="47"/>
  <c r="N23" i="47"/>
  <c r="M23" i="47"/>
  <c r="N22" i="47"/>
  <c r="M22" i="47"/>
  <c r="N20" i="47"/>
  <c r="M20" i="47"/>
  <c r="N19" i="47"/>
  <c r="M19" i="47"/>
  <c r="N17" i="47"/>
  <c r="M17" i="47"/>
  <c r="N16" i="47"/>
  <c r="M16" i="47"/>
  <c r="N14" i="47"/>
  <c r="M14" i="47"/>
  <c r="N13" i="47"/>
  <c r="M13" i="47"/>
  <c r="N11" i="47"/>
  <c r="M11" i="47"/>
  <c r="N10" i="47"/>
  <c r="M10" i="47"/>
  <c r="N8" i="47"/>
  <c r="M8" i="47"/>
  <c r="N7" i="47"/>
  <c r="F35" i="47"/>
  <c r="M7" i="47"/>
  <c r="G35" i="47"/>
  <c r="H35" i="47"/>
  <c r="I35" i="47"/>
  <c r="J35" i="47"/>
  <c r="N8" i="44"/>
  <c r="N11" i="44"/>
  <c r="N12" i="44"/>
  <c r="N19" i="44"/>
  <c r="N20" i="44"/>
  <c r="N23" i="44"/>
  <c r="N24" i="44"/>
  <c r="N27" i="44"/>
  <c r="N28" i="44"/>
  <c r="N31" i="44"/>
  <c r="N35" i="44"/>
  <c r="N36" i="44"/>
  <c r="N39" i="44"/>
  <c r="N41" i="44"/>
  <c r="M8" i="44"/>
  <c r="M11" i="44"/>
  <c r="M12" i="44"/>
  <c r="M19" i="44"/>
  <c r="M20" i="44"/>
  <c r="M23" i="44"/>
  <c r="M24" i="44"/>
  <c r="M27" i="44"/>
  <c r="M28" i="44"/>
  <c r="M31" i="44"/>
  <c r="M32" i="44"/>
  <c r="M35" i="44"/>
  <c r="M36" i="44"/>
  <c r="M39" i="44"/>
  <c r="M41" i="44"/>
  <c r="N7" i="43"/>
  <c r="N8" i="43"/>
  <c r="N11" i="43"/>
  <c r="N12" i="43"/>
  <c r="N15" i="43"/>
  <c r="N16" i="43"/>
  <c r="N19" i="43"/>
  <c r="N20" i="43"/>
  <c r="N23" i="43"/>
  <c r="N24" i="43"/>
  <c r="N27" i="43"/>
  <c r="N28" i="43"/>
  <c r="N31" i="43"/>
  <c r="N35" i="43"/>
  <c r="N36" i="43"/>
  <c r="N39" i="43"/>
  <c r="N41" i="43"/>
  <c r="M7" i="43"/>
  <c r="M8" i="43"/>
  <c r="M11" i="43"/>
  <c r="M12" i="43"/>
  <c r="M15" i="43"/>
  <c r="M16" i="43"/>
  <c r="M19" i="43"/>
  <c r="M20" i="43"/>
  <c r="M23" i="43"/>
  <c r="M24" i="43"/>
  <c r="M27" i="43"/>
  <c r="M28" i="43"/>
  <c r="M31" i="43"/>
  <c r="M32" i="43"/>
  <c r="M35" i="43"/>
  <c r="M36" i="43"/>
  <c r="M39" i="43"/>
  <c r="M41" i="43"/>
  <c r="L43" i="43"/>
  <c r="K43" i="43"/>
  <c r="M7" i="27"/>
  <c r="M8" i="27"/>
  <c r="M10" i="27"/>
  <c r="M11" i="27"/>
  <c r="M13" i="27"/>
  <c r="M14" i="27"/>
  <c r="M16" i="27"/>
  <c r="M17" i="27"/>
  <c r="M19" i="27"/>
  <c r="M20" i="27"/>
  <c r="M22" i="27"/>
  <c r="M23" i="27"/>
  <c r="M25" i="27"/>
  <c r="M26" i="27"/>
  <c r="M28" i="27"/>
  <c r="M29" i="27"/>
  <c r="M31" i="27"/>
  <c r="M33" i="27"/>
  <c r="N7" i="27"/>
  <c r="N8" i="27"/>
  <c r="N10" i="27"/>
  <c r="N11" i="27"/>
  <c r="N13" i="27"/>
  <c r="N14" i="27"/>
  <c r="N16" i="27"/>
  <c r="N17" i="27"/>
  <c r="N19" i="27"/>
  <c r="N20" i="27"/>
  <c r="N22" i="27"/>
  <c r="N23" i="27"/>
  <c r="N25" i="27"/>
  <c r="N26" i="27"/>
  <c r="N28" i="27"/>
  <c r="N29" i="27"/>
  <c r="N31" i="27"/>
  <c r="N33" i="27"/>
  <c r="M7" i="28"/>
  <c r="M8" i="28"/>
  <c r="M10" i="28"/>
  <c r="M11" i="28"/>
  <c r="M13" i="28"/>
  <c r="M14" i="28"/>
  <c r="M16" i="28"/>
  <c r="M17" i="28"/>
  <c r="M19" i="28"/>
  <c r="M20" i="28"/>
  <c r="M22" i="28"/>
  <c r="M23" i="28"/>
  <c r="M25" i="28"/>
  <c r="M26" i="28"/>
  <c r="M28" i="28"/>
  <c r="M29" i="28"/>
  <c r="M31" i="28"/>
  <c r="M33" i="28"/>
  <c r="N7" i="28"/>
  <c r="N8" i="28"/>
  <c r="N10" i="28"/>
  <c r="N11" i="28"/>
  <c r="N14" i="28"/>
  <c r="N16" i="28"/>
  <c r="N17" i="28"/>
  <c r="N19" i="28"/>
  <c r="N20" i="28"/>
  <c r="N22" i="28"/>
  <c r="N23" i="28"/>
  <c r="N25" i="28"/>
  <c r="N26" i="28"/>
  <c r="N28" i="28"/>
  <c r="N29" i="28"/>
  <c r="N31" i="28"/>
  <c r="N33" i="28"/>
  <c r="M14" i="37"/>
  <c r="E35" i="37"/>
  <c r="M26" i="37"/>
  <c r="N10" i="37"/>
  <c r="N19" i="37"/>
  <c r="N22" i="37"/>
  <c r="N23" i="37"/>
  <c r="N28" i="37"/>
  <c r="N29" i="37"/>
  <c r="N14" i="37"/>
  <c r="N26" i="37"/>
  <c r="N7" i="37"/>
  <c r="N8" i="37"/>
  <c r="N20" i="37"/>
  <c r="N25" i="37"/>
  <c r="N31" i="37"/>
  <c r="N33" i="37"/>
  <c r="F35" i="37"/>
  <c r="I35" i="37"/>
  <c r="F19" i="36"/>
  <c r="N19" i="36" s="1"/>
  <c r="F14" i="36"/>
  <c r="N14" i="36" s="1"/>
  <c r="F13" i="36"/>
  <c r="F7" i="36"/>
  <c r="F11" i="36"/>
  <c r="N11" i="36" s="1"/>
  <c r="F10" i="36"/>
  <c r="N10" i="36" s="1"/>
  <c r="F8" i="36"/>
  <c r="N8" i="36" s="1"/>
  <c r="E34" i="36"/>
  <c r="M34" i="36" s="1"/>
  <c r="E31" i="36"/>
  <c r="M31" i="36" s="1"/>
  <c r="E26" i="36"/>
  <c r="M26" i="36" s="1"/>
  <c r="E25" i="36"/>
  <c r="M25" i="36" s="1"/>
  <c r="E20" i="36"/>
  <c r="M20" i="36" s="1"/>
  <c r="E19" i="36"/>
  <c r="M19" i="36" s="1"/>
  <c r="E14" i="36"/>
  <c r="M14" i="36" s="1"/>
  <c r="E13" i="36"/>
  <c r="M13" i="36" s="1"/>
  <c r="E11" i="36"/>
  <c r="M11" i="36" s="1"/>
  <c r="E10" i="36"/>
  <c r="M10" i="36" s="1"/>
  <c r="E8" i="36"/>
  <c r="M8" i="36" s="1"/>
  <c r="E7" i="36"/>
  <c r="M7" i="36" s="1"/>
  <c r="N7" i="36"/>
  <c r="N13" i="36"/>
  <c r="N16" i="36"/>
  <c r="N17" i="36"/>
  <c r="N20" i="36"/>
  <c r="N22" i="36"/>
  <c r="N23" i="36"/>
  <c r="N25" i="36"/>
  <c r="N26" i="36"/>
  <c r="N28" i="36"/>
  <c r="N29" i="36"/>
  <c r="N31" i="36"/>
  <c r="N34" i="36"/>
  <c r="M16" i="36"/>
  <c r="M17" i="36"/>
  <c r="M22" i="36"/>
  <c r="M23" i="36"/>
  <c r="M28" i="36"/>
  <c r="M29" i="36"/>
  <c r="L36" i="36"/>
  <c r="K36" i="36"/>
  <c r="J36" i="36"/>
  <c r="I36" i="36"/>
  <c r="H36" i="36"/>
  <c r="G36" i="36"/>
  <c r="D36" i="36"/>
  <c r="C36" i="36"/>
  <c r="H33" i="16"/>
  <c r="H31" i="16"/>
  <c r="N31" i="16" s="1"/>
  <c r="H29" i="16"/>
  <c r="N29" i="16" s="1"/>
  <c r="H28" i="16"/>
  <c r="N28" i="16" s="1"/>
  <c r="H26" i="16"/>
  <c r="N26" i="16" s="1"/>
  <c r="H25" i="16"/>
  <c r="N25" i="16" s="1"/>
  <c r="H23" i="16"/>
  <c r="N23" i="16" s="1"/>
  <c r="H22" i="16"/>
  <c r="N22" i="16" s="1"/>
  <c r="H20" i="16"/>
  <c r="N20" i="16" s="1"/>
  <c r="H19" i="16"/>
  <c r="N19" i="16"/>
  <c r="H17" i="16"/>
  <c r="N17" i="16" s="1"/>
  <c r="H16" i="16"/>
  <c r="N16" i="16" s="1"/>
  <c r="H14" i="16"/>
  <c r="N14" i="16" s="1"/>
  <c r="H13" i="16"/>
  <c r="N13" i="16" s="1"/>
  <c r="H11" i="16"/>
  <c r="N11" i="16" s="1"/>
  <c r="H10" i="16"/>
  <c r="N10" i="16" s="1"/>
  <c r="H8" i="16"/>
  <c r="N8" i="16" s="1"/>
  <c r="H7" i="16"/>
  <c r="N7" i="16" s="1"/>
  <c r="G33" i="16"/>
  <c r="M33" i="16" s="1"/>
  <c r="G31" i="16"/>
  <c r="M31" i="16" s="1"/>
  <c r="G26" i="16"/>
  <c r="M26" i="16" s="1"/>
  <c r="G25" i="16"/>
  <c r="M25" i="16" s="1"/>
  <c r="G23" i="16"/>
  <c r="M23" i="16" s="1"/>
  <c r="G22" i="16"/>
  <c r="M22" i="16" s="1"/>
  <c r="G20" i="16"/>
  <c r="M20" i="16" s="1"/>
  <c r="G19" i="16"/>
  <c r="M19" i="16" s="1"/>
  <c r="G17" i="16"/>
  <c r="M17" i="16" s="1"/>
  <c r="G16" i="16"/>
  <c r="M16" i="16" s="1"/>
  <c r="G14" i="16"/>
  <c r="M14" i="16" s="1"/>
  <c r="G13" i="16"/>
  <c r="M13" i="16" s="1"/>
  <c r="G11" i="16"/>
  <c r="M11" i="16" s="1"/>
  <c r="G10" i="16"/>
  <c r="M10" i="16" s="1"/>
  <c r="G8" i="16"/>
  <c r="G7" i="16"/>
  <c r="M7" i="16" s="1"/>
  <c r="N33" i="16"/>
  <c r="M29" i="16"/>
  <c r="M28" i="16"/>
  <c r="N33" i="30"/>
  <c r="N31" i="30"/>
  <c r="N29" i="30"/>
  <c r="N28" i="30"/>
  <c r="N26" i="30"/>
  <c r="N25" i="30"/>
  <c r="N23" i="30"/>
  <c r="N22" i="30"/>
  <c r="N20" i="30"/>
  <c r="N19" i="30"/>
  <c r="N17" i="30"/>
  <c r="N16" i="30"/>
  <c r="N14" i="30"/>
  <c r="N13" i="30"/>
  <c r="N11" i="30"/>
  <c r="N10" i="30"/>
  <c r="N8" i="30"/>
  <c r="N7" i="30"/>
  <c r="M33" i="30"/>
  <c r="M31" i="30"/>
  <c r="M29" i="30"/>
  <c r="M28" i="30"/>
  <c r="M26" i="30"/>
  <c r="M25" i="30"/>
  <c r="M23" i="30"/>
  <c r="M22" i="30"/>
  <c r="M20" i="30"/>
  <c r="M19" i="30"/>
  <c r="M17" i="30"/>
  <c r="M16" i="30"/>
  <c r="M14" i="30"/>
  <c r="M13" i="30"/>
  <c r="M11" i="30"/>
  <c r="M10" i="30"/>
  <c r="M8" i="30"/>
  <c r="M7" i="30"/>
  <c r="N33" i="31"/>
  <c r="N31" i="31"/>
  <c r="N29" i="31"/>
  <c r="N28" i="31"/>
  <c r="N26" i="31"/>
  <c r="N25" i="31"/>
  <c r="N23" i="31"/>
  <c r="N22" i="31"/>
  <c r="N20" i="31"/>
  <c r="N19" i="31"/>
  <c r="N17" i="31"/>
  <c r="N16" i="31"/>
  <c r="N14" i="31"/>
  <c r="N13" i="31"/>
  <c r="N11" i="31"/>
  <c r="N10" i="31"/>
  <c r="N8" i="31"/>
  <c r="N7" i="31"/>
  <c r="M33" i="31"/>
  <c r="M31" i="31"/>
  <c r="M29" i="31"/>
  <c r="M28" i="31"/>
  <c r="M26" i="31"/>
  <c r="M25" i="31"/>
  <c r="M23" i="31"/>
  <c r="M22" i="31"/>
  <c r="M20" i="31"/>
  <c r="M19" i="31"/>
  <c r="M17" i="31"/>
  <c r="M16" i="31"/>
  <c r="M14" i="31"/>
  <c r="M13" i="31"/>
  <c r="M11" i="31"/>
  <c r="M10" i="31"/>
  <c r="M8" i="31"/>
  <c r="M7" i="31"/>
  <c r="M33" i="32"/>
  <c r="M31" i="32"/>
  <c r="M29" i="32"/>
  <c r="M28" i="32"/>
  <c r="M26" i="32"/>
  <c r="M25" i="32"/>
  <c r="M23" i="32"/>
  <c r="M22" i="32"/>
  <c r="M20" i="32"/>
  <c r="M19" i="32"/>
  <c r="M17" i="32"/>
  <c r="M16" i="32"/>
  <c r="M14" i="32"/>
  <c r="M13" i="32"/>
  <c r="M11" i="32"/>
  <c r="M10" i="32"/>
  <c r="M8" i="32"/>
  <c r="M7" i="32"/>
  <c r="N33" i="32"/>
  <c r="N31" i="32"/>
  <c r="N29" i="32"/>
  <c r="N28" i="32"/>
  <c r="N26" i="32"/>
  <c r="N25" i="32"/>
  <c r="N23" i="32"/>
  <c r="N22" i="32"/>
  <c r="N20" i="32"/>
  <c r="N19" i="32"/>
  <c r="N17" i="32"/>
  <c r="N16" i="32"/>
  <c r="N14" i="32"/>
  <c r="N13" i="32"/>
  <c r="N11" i="32"/>
  <c r="N10" i="32"/>
  <c r="N8" i="32"/>
  <c r="N7" i="32"/>
  <c r="N7" i="33"/>
  <c r="N8" i="33"/>
  <c r="N10" i="33"/>
  <c r="N11" i="33"/>
  <c r="N13" i="33"/>
  <c r="N14" i="33"/>
  <c r="N16" i="33"/>
  <c r="N17" i="33"/>
  <c r="N19" i="33"/>
  <c r="N20" i="33"/>
  <c r="N22" i="33"/>
  <c r="N23" i="33"/>
  <c r="N25" i="33"/>
  <c r="N26" i="33"/>
  <c r="N28" i="33"/>
  <c r="N29" i="33"/>
  <c r="N31" i="33"/>
  <c r="N34" i="33"/>
  <c r="M34" i="33"/>
  <c r="M31" i="33"/>
  <c r="M29" i="33"/>
  <c r="M28" i="33"/>
  <c r="M26" i="33"/>
  <c r="M25" i="33"/>
  <c r="M23" i="33"/>
  <c r="M22" i="33"/>
  <c r="M20" i="33"/>
  <c r="M19" i="33"/>
  <c r="M17" i="33"/>
  <c r="M16" i="33"/>
  <c r="M14" i="33"/>
  <c r="M13" i="33"/>
  <c r="M11" i="33"/>
  <c r="M10" i="33"/>
  <c r="M8" i="33"/>
  <c r="M7" i="33"/>
  <c r="L35" i="28"/>
  <c r="K35" i="28"/>
  <c r="J35" i="28"/>
  <c r="I35" i="28"/>
  <c r="H35" i="28"/>
  <c r="G35" i="28"/>
  <c r="F35" i="28"/>
  <c r="E35" i="28"/>
  <c r="L35" i="27"/>
  <c r="K35" i="27"/>
  <c r="J35" i="27"/>
  <c r="I35" i="27"/>
  <c r="H35" i="27"/>
  <c r="G35" i="27"/>
  <c r="F35" i="27"/>
  <c r="E35" i="27"/>
  <c r="L35" i="16"/>
  <c r="K35" i="16"/>
  <c r="J35" i="16"/>
  <c r="I35" i="16"/>
  <c r="F35" i="16"/>
  <c r="E35" i="16"/>
  <c r="L35" i="30"/>
  <c r="K35" i="30"/>
  <c r="J35" i="30"/>
  <c r="I35" i="30"/>
  <c r="H35" i="30"/>
  <c r="F35" i="30"/>
  <c r="E35" i="30"/>
  <c r="L35" i="31"/>
  <c r="K35" i="31"/>
  <c r="J35" i="31"/>
  <c r="I35" i="31"/>
  <c r="H35" i="31"/>
  <c r="G35" i="31"/>
  <c r="F35" i="31"/>
  <c r="E35" i="31"/>
  <c r="L35" i="32"/>
  <c r="K35" i="32"/>
  <c r="J35" i="32"/>
  <c r="I35" i="32"/>
  <c r="H35" i="32"/>
  <c r="G35" i="32"/>
  <c r="F35" i="32"/>
  <c r="E35" i="32"/>
  <c r="F33" i="34"/>
  <c r="N33" i="34" s="1"/>
  <c r="F31" i="34"/>
  <c r="N31" i="34" s="1"/>
  <c r="N29" i="34"/>
  <c r="N28" i="34"/>
  <c r="F26" i="34"/>
  <c r="N26" i="34" s="1"/>
  <c r="N25" i="34"/>
  <c r="N23" i="34"/>
  <c r="N22" i="34"/>
  <c r="F20" i="34"/>
  <c r="N20" i="34" s="1"/>
  <c r="F19" i="34"/>
  <c r="N19" i="34" s="1"/>
  <c r="N17" i="34"/>
  <c r="N16" i="34"/>
  <c r="F14" i="34"/>
  <c r="N14" i="34" s="1"/>
  <c r="F13" i="34"/>
  <c r="N13" i="34" s="1"/>
  <c r="F11" i="34"/>
  <c r="N11" i="34" s="1"/>
  <c r="F10" i="34"/>
  <c r="N10" i="34" s="1"/>
  <c r="F8" i="34"/>
  <c r="F7" i="34"/>
  <c r="N7" i="34" s="1"/>
  <c r="E33" i="34"/>
  <c r="M33" i="34" s="1"/>
  <c r="E31" i="34"/>
  <c r="M31" i="34" s="1"/>
  <c r="M29" i="34"/>
  <c r="M28" i="34"/>
  <c r="E26" i="34"/>
  <c r="M26" i="34" s="1"/>
  <c r="M25" i="34"/>
  <c r="M23" i="34"/>
  <c r="M22" i="34"/>
  <c r="E20" i="34"/>
  <c r="M20" i="34" s="1"/>
  <c r="E19" i="34"/>
  <c r="M19" i="34" s="1"/>
  <c r="M17" i="34"/>
  <c r="M16" i="34"/>
  <c r="E14" i="34"/>
  <c r="M14" i="34" s="1"/>
  <c r="E13" i="34"/>
  <c r="M13" i="34" s="1"/>
  <c r="E11" i="34"/>
  <c r="M11" i="34" s="1"/>
  <c r="E10" i="34"/>
  <c r="M10" i="34" s="1"/>
  <c r="E7" i="34"/>
  <c r="M7" i="34" s="1"/>
  <c r="E8" i="34"/>
  <c r="M8" i="34" s="1"/>
  <c r="L36" i="33"/>
  <c r="K36" i="33"/>
  <c r="J36" i="33"/>
  <c r="I36" i="33"/>
  <c r="H36" i="33"/>
  <c r="G36" i="33"/>
  <c r="F36" i="33"/>
  <c r="E36" i="33"/>
  <c r="G35" i="34"/>
  <c r="H35" i="34"/>
  <c r="I35" i="34"/>
  <c r="J35" i="34"/>
  <c r="K35" i="34"/>
  <c r="L35" i="34"/>
  <c r="G35" i="30"/>
  <c r="H35" i="37"/>
  <c r="M8" i="37"/>
  <c r="Q7" i="49"/>
  <c r="E35" i="47"/>
  <c r="N25" i="51"/>
  <c r="Q8" i="51"/>
  <c r="M9" i="51"/>
  <c r="P8" i="50"/>
  <c r="M26" i="51"/>
  <c r="F44" i="51"/>
  <c r="H44" i="51"/>
  <c r="G44" i="51"/>
  <c r="F36" i="36" l="1"/>
  <c r="M36" i="33"/>
  <c r="N35" i="28"/>
  <c r="M44" i="51"/>
  <c r="E36" i="36"/>
  <c r="N35" i="32"/>
  <c r="H35" i="16"/>
  <c r="M35" i="31"/>
  <c r="N35" i="31"/>
  <c r="M43" i="49"/>
  <c r="P43" i="49" s="1"/>
  <c r="G35" i="16"/>
  <c r="N35" i="30"/>
  <c r="N43" i="44"/>
  <c r="M43" i="44"/>
  <c r="N44" i="51"/>
  <c r="Q44" i="51" s="1"/>
  <c r="M8" i="16"/>
  <c r="M35" i="16" s="1"/>
  <c r="N16" i="37"/>
  <c r="M33" i="37"/>
  <c r="M31" i="37"/>
  <c r="M29" i="37"/>
  <c r="M28" i="37"/>
  <c r="M25" i="37"/>
  <c r="M23" i="37"/>
  <c r="M22" i="37"/>
  <c r="M20" i="37"/>
  <c r="M19" i="37"/>
  <c r="M16" i="37"/>
  <c r="M35" i="28"/>
  <c r="M35" i="27"/>
  <c r="P44" i="51"/>
  <c r="E35" i="34"/>
  <c r="M35" i="32"/>
  <c r="M35" i="30"/>
  <c r="N17" i="37"/>
  <c r="M17" i="37"/>
  <c r="G35" i="37"/>
  <c r="N35" i="27"/>
  <c r="M35" i="47"/>
  <c r="Q9" i="51"/>
  <c r="N36" i="33"/>
  <c r="M36" i="36"/>
  <c r="M43" i="43"/>
  <c r="N43" i="43"/>
  <c r="Q44" i="50"/>
  <c r="F35" i="34"/>
  <c r="N36" i="36"/>
  <c r="L35" i="37"/>
  <c r="J35" i="37"/>
  <c r="M13" i="37"/>
  <c r="M11" i="37"/>
  <c r="M10" i="37"/>
  <c r="M7" i="37"/>
  <c r="N43" i="49"/>
  <c r="Q43" i="49" s="1"/>
  <c r="P44" i="50"/>
  <c r="N35" i="47"/>
  <c r="M35" i="34"/>
  <c r="N35" i="16"/>
  <c r="K35" i="37"/>
  <c r="P9" i="50"/>
  <c r="N8" i="34"/>
  <c r="N35" i="34" s="1"/>
  <c r="Q15" i="49"/>
  <c r="N11" i="37"/>
  <c r="P42" i="51"/>
  <c r="P24" i="51"/>
  <c r="P25" i="51"/>
  <c r="Q24" i="51"/>
  <c r="P36" i="51"/>
  <c r="P8" i="51"/>
  <c r="P9" i="51"/>
  <c r="Q25" i="51"/>
  <c r="Q42" i="51"/>
  <c r="Q40" i="51"/>
  <c r="P37" i="51"/>
  <c r="Q36" i="51"/>
  <c r="Q37" i="51"/>
  <c r="N35" i="37" l="1"/>
  <c r="M35" i="37"/>
</calcChain>
</file>

<file path=xl/sharedStrings.xml><?xml version="1.0" encoding="utf-8"?>
<sst xmlns="http://schemas.openxmlformats.org/spreadsheetml/2006/main" count="2033" uniqueCount="189">
  <si>
    <t>Total</t>
  </si>
  <si>
    <t>Residential</t>
  </si>
  <si>
    <t>Number</t>
  </si>
  <si>
    <t>BUILDING AND CONSTRUCTION PERMITS (Thousands of Dollars)</t>
  </si>
  <si>
    <t>Type of Construction</t>
  </si>
  <si>
    <t>Value</t>
  </si>
  <si>
    <t>N</t>
  </si>
  <si>
    <t>A</t>
  </si>
  <si>
    <t>Apartments and</t>
  </si>
  <si>
    <t>Dormitories</t>
  </si>
  <si>
    <t>Hotel</t>
  </si>
  <si>
    <t>Condominiums</t>
  </si>
  <si>
    <t>Commercial</t>
  </si>
  <si>
    <t>Industrial</t>
  </si>
  <si>
    <t xml:space="preserve">Religious and </t>
  </si>
  <si>
    <t>Non-Profit</t>
  </si>
  <si>
    <t>Miscellaneous</t>
  </si>
  <si>
    <t>Source: Department of Public Works, Government of Guam</t>
  </si>
  <si>
    <t>Construction Sector</t>
  </si>
  <si>
    <t>Other</t>
  </si>
  <si>
    <r>
      <t>R</t>
    </r>
    <r>
      <rPr>
        <sz val="6"/>
        <rFont val="Arial"/>
        <family val="2"/>
      </rPr>
      <t xml:space="preserve"> = Revised</t>
    </r>
  </si>
  <si>
    <r>
      <t>N</t>
    </r>
    <r>
      <rPr>
        <sz val="6"/>
        <rFont val="Arial"/>
        <family val="2"/>
      </rPr>
      <t xml:space="preserve"> = New</t>
    </r>
  </si>
  <si>
    <r>
      <t>A</t>
    </r>
    <r>
      <rPr>
        <sz val="6"/>
        <rFont val="Arial"/>
        <family val="2"/>
      </rPr>
      <t xml:space="preserve"> = Addition</t>
    </r>
  </si>
  <si>
    <t>CY 2002</t>
  </si>
  <si>
    <t>CY 2003</t>
  </si>
  <si>
    <t>CY 2001</t>
  </si>
  <si>
    <t xml:space="preserve">1st Qtr. </t>
  </si>
  <si>
    <t>2nd Qtr</t>
  </si>
  <si>
    <t>3rd Qtr</t>
  </si>
  <si>
    <t>4th Qtr</t>
  </si>
  <si>
    <t>CY 2000</t>
  </si>
  <si>
    <t>CY 1997</t>
  </si>
  <si>
    <t>CY 1996</t>
  </si>
  <si>
    <t>CY 1998</t>
  </si>
  <si>
    <t>CY 1999</t>
  </si>
  <si>
    <t>P = Preliminary</t>
  </si>
  <si>
    <r>
      <t>A</t>
    </r>
    <r>
      <rPr>
        <sz val="7"/>
        <rFont val="Arial"/>
        <family val="2"/>
      </rPr>
      <t xml:space="preserve"> = Addition</t>
    </r>
  </si>
  <si>
    <r>
      <t>R</t>
    </r>
    <r>
      <rPr>
        <sz val="7"/>
        <rFont val="Arial"/>
        <family val="2"/>
      </rPr>
      <t xml:space="preserve"> = Revised</t>
    </r>
  </si>
  <si>
    <t>CY 2004</t>
  </si>
  <si>
    <t>SUMMARY</t>
  </si>
  <si>
    <t>CY 1995</t>
  </si>
  <si>
    <t>CY 2005</t>
  </si>
  <si>
    <t>CY 2006</t>
  </si>
  <si>
    <t>Jan-Mar</t>
  </si>
  <si>
    <t>Apr-Jun</t>
  </si>
  <si>
    <t>Jul-Sep</t>
  </si>
  <si>
    <t>Oct-Dec</t>
  </si>
  <si>
    <t>CY 2007</t>
  </si>
  <si>
    <r>
      <t>N</t>
    </r>
    <r>
      <rPr>
        <sz val="12"/>
        <rFont val="Arial"/>
        <family val="2"/>
      </rPr>
      <t xml:space="preserve"> = New</t>
    </r>
  </si>
  <si>
    <r>
      <t>A</t>
    </r>
    <r>
      <rPr>
        <sz val="12"/>
        <rFont val="Arial"/>
        <family val="2"/>
      </rPr>
      <t xml:space="preserve"> = Addition</t>
    </r>
  </si>
  <si>
    <r>
      <t>R</t>
    </r>
    <r>
      <rPr>
        <sz val="12"/>
        <rFont val="Arial"/>
        <family val="2"/>
      </rPr>
      <t xml:space="preserve"> = Revised</t>
    </r>
  </si>
  <si>
    <t>CY 2008</t>
  </si>
  <si>
    <t>CY 2009 YTD</t>
  </si>
  <si>
    <t>Government of  Guam</t>
  </si>
  <si>
    <t>Government of Guam</t>
  </si>
  <si>
    <t xml:space="preserve">Government of Guam </t>
  </si>
  <si>
    <t>CY 2009</t>
  </si>
  <si>
    <t>Department of Labor</t>
  </si>
  <si>
    <t xml:space="preserve">NOTE: </t>
  </si>
  <si>
    <t>CY 2010</t>
  </si>
  <si>
    <t>CY 2011</t>
  </si>
  <si>
    <t>Apr - Jun</t>
  </si>
  <si>
    <r>
      <t>N</t>
    </r>
    <r>
      <rPr>
        <sz val="6"/>
        <rFont val="Cambria"/>
        <family val="1"/>
      </rPr>
      <t xml:space="preserve"> = New</t>
    </r>
  </si>
  <si>
    <r>
      <t>A</t>
    </r>
    <r>
      <rPr>
        <sz val="6"/>
        <rFont val="Cambria"/>
        <family val="1"/>
      </rPr>
      <t xml:space="preserve"> = Addition</t>
    </r>
  </si>
  <si>
    <r>
      <t>R</t>
    </r>
    <r>
      <rPr>
        <sz val="6"/>
        <rFont val="Cambria"/>
        <family val="1"/>
      </rPr>
      <t xml:space="preserve"> = Revised</t>
    </r>
  </si>
  <si>
    <t>NOTE:  January  - December 2011</t>
  </si>
  <si>
    <t>CY 2012</t>
  </si>
  <si>
    <t xml:space="preserve"> Value</t>
  </si>
  <si>
    <t>Error Check</t>
  </si>
  <si>
    <t>R</t>
  </si>
  <si>
    <t>CY 2013</t>
  </si>
  <si>
    <r>
      <t>N</t>
    </r>
    <r>
      <rPr>
        <sz val="10"/>
        <rFont val="Cambria"/>
        <family val="1"/>
      </rPr>
      <t xml:space="preserve"> = New</t>
    </r>
  </si>
  <si>
    <r>
      <t>A</t>
    </r>
    <r>
      <rPr>
        <sz val="10"/>
        <rFont val="Cambria"/>
        <family val="1"/>
      </rPr>
      <t xml:space="preserve"> = Addition</t>
    </r>
  </si>
  <si>
    <t>R = Renovation</t>
  </si>
  <si>
    <r>
      <t>r</t>
    </r>
    <r>
      <rPr>
        <sz val="10"/>
        <rFont val="Cambria"/>
        <family val="1"/>
      </rPr>
      <t xml:space="preserve"> = Revised</t>
    </r>
  </si>
  <si>
    <t>p = Preliminary</t>
  </si>
  <si>
    <t>CY 12</t>
  </si>
  <si>
    <t>CY13 Jan-Mar</t>
  </si>
  <si>
    <t>CY13 Jul-Sep</t>
  </si>
  <si>
    <t>NOTE:   DATA - January to December 2012.</t>
  </si>
  <si>
    <t>CY11</t>
  </si>
  <si>
    <t>CY12 Jan-Mar</t>
  </si>
  <si>
    <t>CY12 Apr - Jun</t>
  </si>
  <si>
    <t>CY12 Jul-Sep</t>
  </si>
  <si>
    <t>CY12 Oct - Dec</t>
  </si>
  <si>
    <t>CY13 Apr-Jun</t>
  </si>
  <si>
    <t>CY13 Oct-Dec</t>
  </si>
  <si>
    <t xml:space="preserve">CY13 </t>
  </si>
  <si>
    <t>CY12</t>
  </si>
  <si>
    <t xml:space="preserve">CY 2014 </t>
  </si>
  <si>
    <t>NOTE:   "R"= Renovation line item - were added to the table as of October 2013.  DATA - October to December 2013.</t>
  </si>
  <si>
    <t xml:space="preserve">CY14 </t>
  </si>
  <si>
    <t>CY13</t>
  </si>
  <si>
    <t>CY14 Jan-Mar</t>
  </si>
  <si>
    <t>CY14 Apr-Jun</t>
  </si>
  <si>
    <t>CY14 Jul-Sep</t>
  </si>
  <si>
    <t>CY14 Oct-Dec</t>
  </si>
  <si>
    <t>NOTE:   "R"= Renovation line item - were added to the table as of October 2013.  DATA - January - December 2014</t>
  </si>
  <si>
    <t>CY14</t>
  </si>
  <si>
    <t>CY15</t>
  </si>
  <si>
    <t>CY15 Jan-Mar</t>
  </si>
  <si>
    <t>CY15 Apr-Jun</t>
  </si>
  <si>
    <t>CY15 Jul-Sep</t>
  </si>
  <si>
    <t>CY15 Oct-Dec</t>
  </si>
  <si>
    <t>CY 2015</t>
  </si>
  <si>
    <t>CY 2014</t>
  </si>
  <si>
    <t>CY16 Jan-Mar</t>
  </si>
  <si>
    <t>CY16 Apr-Jun</t>
  </si>
  <si>
    <t>CY16 Jul-Sep</t>
  </si>
  <si>
    <t>CY16 Oct-Dec</t>
  </si>
  <si>
    <t>CY 2016</t>
  </si>
  <si>
    <t>NOTE:   "R"= Renovation line item - included as of January 2013.  DATA - January to December 2015</t>
  </si>
  <si>
    <t>2016  YTD</t>
  </si>
  <si>
    <t xml:space="preserve">  </t>
  </si>
  <si>
    <t>CY 2017</t>
  </si>
  <si>
    <t>CY17 Oct-Dec</t>
  </si>
  <si>
    <t>CY17 Jul-Sep</t>
  </si>
  <si>
    <t>CY17 Apr-Jun</t>
  </si>
  <si>
    <t>CY17 Jan-Mar</t>
  </si>
  <si>
    <t>CY16</t>
  </si>
  <si>
    <t>2017 YTD</t>
  </si>
  <si>
    <t>CY18 Jan-Mar</t>
  </si>
  <si>
    <t>CY18 Apr-Jun</t>
  </si>
  <si>
    <t>CY18 Jul-Sep</t>
  </si>
  <si>
    <t>CY18 Oct-Dec</t>
  </si>
  <si>
    <t>NOTE:   "R"= Renovation line item - included as of January 2013.  DATA - January to December 2017</t>
  </si>
  <si>
    <t>CY 2018</t>
  </si>
  <si>
    <t>NOTE:   "R"= Renovation line item - included as of January 2013.  DATA - January to Dember 2016</t>
  </si>
  <si>
    <t>CY17</t>
  </si>
  <si>
    <t>CY 2019</t>
  </si>
  <si>
    <t>CY18</t>
  </si>
  <si>
    <t>CY19 Jan-Mar</t>
  </si>
  <si>
    <t>CY19 Apr-Jun</t>
  </si>
  <si>
    <t>CY19 Jul-Sep</t>
  </si>
  <si>
    <t>CY19 Oct-Dec</t>
  </si>
  <si>
    <t>CY 2020</t>
  </si>
  <si>
    <t>CY19</t>
  </si>
  <si>
    <t>CY20 Jan-Mar</t>
  </si>
  <si>
    <t>CY20 Apr-Jun</t>
  </si>
  <si>
    <t>CY20 Jul-Sep</t>
  </si>
  <si>
    <t>CY20 Oct-Dec</t>
  </si>
  <si>
    <t>NOTE:   "R"= Renovation line item - included as of January 2013.  DATA -December 2020</t>
  </si>
  <si>
    <t>CY21 Jan-Mar</t>
  </si>
  <si>
    <t>CY21 Apr-Jun</t>
  </si>
  <si>
    <t>CY21 Jul-Sep</t>
  </si>
  <si>
    <t>CY21 Oct-Dec</t>
  </si>
  <si>
    <t>CY20</t>
  </si>
  <si>
    <t>CY 2021</t>
  </si>
  <si>
    <t>CY21</t>
  </si>
  <si>
    <t>CY 2022</t>
  </si>
  <si>
    <t>CY22 Jan-Mar</t>
  </si>
  <si>
    <t>CY22 Apr-Jun</t>
  </si>
  <si>
    <t>CY22 Jul-Sep</t>
  </si>
  <si>
    <t>CY22 Oct-Dec</t>
  </si>
  <si>
    <t>NOTE:   "R"= Renovation line item - included as of January 2013.</t>
  </si>
  <si>
    <t>CY22</t>
  </si>
  <si>
    <t xml:space="preserve">CY 2022 </t>
  </si>
  <si>
    <t>CY 2023</t>
  </si>
  <si>
    <t>CY23 Jan-Mar</t>
  </si>
  <si>
    <t>CY23 Jul-Sep</t>
  </si>
  <si>
    <t>CY23 Apr-Jun</t>
  </si>
  <si>
    <t>CY23 Oct-Dec</t>
  </si>
  <si>
    <t xml:space="preserve">CY23 </t>
  </si>
  <si>
    <t xml:space="preserve">CY 2023 </t>
  </si>
  <si>
    <t>CY 2024</t>
  </si>
  <si>
    <t>CY23</t>
  </si>
  <si>
    <t>CY24 Jan-Mar</t>
  </si>
  <si>
    <t>CY24 Apr-Jun</t>
  </si>
  <si>
    <t>CY24 Jul-Sep</t>
  </si>
  <si>
    <t>CY24 Oct-Dec</t>
  </si>
  <si>
    <t>Utility/Infrastructure</t>
  </si>
  <si>
    <t xml:space="preserve">CY24  </t>
  </si>
  <si>
    <t xml:space="preserve">CY 2024 </t>
  </si>
  <si>
    <t>CY24</t>
  </si>
  <si>
    <t>CY25 Jan-Mar</t>
  </si>
  <si>
    <t>CY25 Apr-Jun</t>
  </si>
  <si>
    <t>CY25 Jul-Sep</t>
  </si>
  <si>
    <t>CY25 Oct-Dec</t>
  </si>
  <si>
    <t>CY25</t>
  </si>
  <si>
    <t>CY 2025</t>
  </si>
  <si>
    <t>CY26 Jan-Mar</t>
  </si>
  <si>
    <t>CY26 Apr-Jun</t>
  </si>
  <si>
    <t>CY26 Jul-Sep</t>
  </si>
  <si>
    <t>CY26 Oct-Dec</t>
  </si>
  <si>
    <t>CY26 YTD</t>
  </si>
  <si>
    <t>CY 2026</t>
  </si>
  <si>
    <t xml:space="preserve">CY 2026 YTD March </t>
  </si>
  <si>
    <t xml:space="preserve">CY 1996 -  2026 YTD  </t>
  </si>
  <si>
    <t>Revised:  6/04/2026 through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</si>
</sst>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m\ d\,\ yyyy;@"/>
    <numFmt numFmtId="166" formatCode="#,###,"/>
  </numFmts>
  <fonts count="54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4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6.5"/>
      <name val="Arial"/>
      <family val="2"/>
    </font>
    <font>
      <sz val="8"/>
      <name val="Helv"/>
    </font>
    <font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u/>
      <sz val="6.5"/>
      <name val="Arial"/>
      <family val="2"/>
    </font>
    <font>
      <sz val="12"/>
      <name val="Arial"/>
      <family val="2"/>
    </font>
    <font>
      <sz val="10"/>
      <name val="Helv"/>
    </font>
    <font>
      <b/>
      <u/>
      <sz val="14"/>
      <name val="Cambria"/>
      <family val="1"/>
    </font>
    <font>
      <b/>
      <u/>
      <sz val="6.5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7"/>
      <name val="Cambria"/>
      <family val="1"/>
    </font>
    <font>
      <sz val="8"/>
      <name val="Cambria"/>
      <family val="1"/>
    </font>
    <font>
      <b/>
      <sz val="7"/>
      <name val="Cambria"/>
      <family val="1"/>
    </font>
    <font>
      <b/>
      <sz val="6"/>
      <name val="Cambria"/>
      <family val="1"/>
    </font>
    <font>
      <sz val="6"/>
      <name val="Cambria"/>
      <family val="1"/>
    </font>
    <font>
      <sz val="6.5"/>
      <name val="Cambria"/>
      <family val="1"/>
    </font>
    <font>
      <b/>
      <sz val="12"/>
      <name val="Cambria"/>
      <family val="1"/>
    </font>
    <font>
      <b/>
      <sz val="18"/>
      <name val="Cambria"/>
      <family val="1"/>
    </font>
    <font>
      <b/>
      <sz val="14"/>
      <name val="Cambria"/>
      <family val="1"/>
    </font>
    <font>
      <sz val="12"/>
      <name val="Cambria"/>
      <family val="1"/>
    </font>
    <font>
      <u val="doubleAccounting"/>
      <sz val="12"/>
      <name val="Cambria"/>
      <family val="1"/>
    </font>
    <font>
      <b/>
      <sz val="12"/>
      <color indexed="12"/>
      <name val="Cambria"/>
      <family val="1"/>
    </font>
    <font>
      <sz val="8"/>
      <color indexed="45"/>
      <name val="Cambria"/>
      <family val="1"/>
    </font>
    <font>
      <sz val="10"/>
      <color indexed="45"/>
      <name val="Cambria"/>
      <family val="1"/>
    </font>
    <font>
      <sz val="7"/>
      <color indexed="45"/>
      <name val="Cambria"/>
      <family val="1"/>
    </font>
    <font>
      <sz val="6.5"/>
      <color indexed="45"/>
      <name val="Cambria"/>
      <family val="1"/>
    </font>
    <font>
      <b/>
      <sz val="10"/>
      <name val="Cambria"/>
      <family val="1"/>
    </font>
    <font>
      <sz val="10"/>
      <color indexed="63"/>
      <name val="Cambria"/>
      <family val="1"/>
    </font>
    <font>
      <b/>
      <sz val="10"/>
      <color indexed="63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24"/>
      <name val="Cambria"/>
      <family val="1"/>
    </font>
    <font>
      <sz val="10"/>
      <color theme="0" tint="-0.499984740745262"/>
      <name val="Cambria"/>
      <family val="1"/>
    </font>
    <font>
      <b/>
      <sz val="10"/>
      <color theme="0" tint="-0.499984740745262"/>
      <name val="Cambria"/>
      <family val="1"/>
    </font>
    <font>
      <sz val="7"/>
      <color theme="0" tint="-0.499984740745262"/>
      <name val="Cambria"/>
      <family val="1"/>
    </font>
    <font>
      <b/>
      <sz val="8"/>
      <color indexed="45"/>
      <name val="Cambria"/>
      <family val="1"/>
    </font>
    <font>
      <b/>
      <sz val="7"/>
      <color indexed="45"/>
      <name val="Cambria"/>
      <family val="1"/>
    </font>
    <font>
      <b/>
      <sz val="12"/>
      <color theme="1" tint="0.34998626667073579"/>
      <name val="Cambria"/>
      <family val="1"/>
    </font>
    <font>
      <sz val="10"/>
      <name val="Arial"/>
      <family val="2"/>
    </font>
    <font>
      <sz val="9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Helv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8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9" fillId="0" borderId="0"/>
    <xf numFmtId="0" fontId="39" fillId="0" borderId="0"/>
    <xf numFmtId="0" fontId="15" fillId="0" borderId="0"/>
    <xf numFmtId="0" fontId="40" fillId="0" borderId="0"/>
    <xf numFmtId="0" fontId="15" fillId="0" borderId="0"/>
    <xf numFmtId="0" fontId="9" fillId="0" borderId="0"/>
    <xf numFmtId="0" fontId="4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384">
    <xf numFmtId="0" fontId="0" fillId="0" borderId="0" xfId="0"/>
    <xf numFmtId="0" fontId="10" fillId="0" borderId="1" xfId="15" applyFont="1" applyBorder="1" applyAlignment="1">
      <alignment horizontal="center" vertical="center"/>
    </xf>
    <xf numFmtId="5" fontId="10" fillId="0" borderId="2" xfId="15" applyNumberFormat="1" applyFont="1" applyBorder="1" applyAlignment="1">
      <alignment horizontal="right" vertical="center"/>
    </xf>
    <xf numFmtId="3" fontId="10" fillId="0" borderId="3" xfId="15" applyNumberFormat="1" applyFont="1" applyBorder="1" applyAlignment="1">
      <alignment horizontal="right" vertical="center"/>
    </xf>
    <xf numFmtId="3" fontId="11" fillId="0" borderId="3" xfId="15" applyNumberFormat="1" applyFont="1" applyBorder="1" applyAlignment="1">
      <alignment horizontal="right" vertical="center"/>
    </xf>
    <xf numFmtId="6" fontId="11" fillId="0" borderId="2" xfId="6" applyNumberFormat="1" applyFont="1" applyFill="1" applyBorder="1" applyAlignment="1">
      <alignment horizontal="right" vertical="center"/>
    </xf>
    <xf numFmtId="0" fontId="10" fillId="0" borderId="3" xfId="15" applyFont="1" applyBorder="1" applyAlignment="1">
      <alignment vertical="center"/>
    </xf>
    <xf numFmtId="0" fontId="10" fillId="0" borderId="4" xfId="15" applyFont="1" applyBorder="1" applyAlignment="1">
      <alignment vertical="center"/>
    </xf>
    <xf numFmtId="0" fontId="10" fillId="0" borderId="0" xfId="15" applyFont="1" applyAlignment="1">
      <alignment vertical="center"/>
    </xf>
    <xf numFmtId="0" fontId="10" fillId="0" borderId="3" xfId="15" applyFont="1" applyBorder="1" applyAlignment="1">
      <alignment horizontal="right" vertical="center"/>
    </xf>
    <xf numFmtId="3" fontId="6" fillId="0" borderId="0" xfId="15" applyNumberFormat="1" applyFont="1" applyAlignment="1">
      <alignment vertical="center"/>
    </xf>
    <xf numFmtId="0" fontId="6" fillId="0" borderId="0" xfId="15" applyFont="1" applyAlignment="1">
      <alignment vertical="center"/>
    </xf>
    <xf numFmtId="3" fontId="10" fillId="0" borderId="0" xfId="15" applyNumberFormat="1" applyFont="1" applyAlignment="1">
      <alignment vertical="center"/>
    </xf>
    <xf numFmtId="3" fontId="10" fillId="0" borderId="2" xfId="15" applyNumberFormat="1" applyFont="1" applyBorder="1" applyAlignment="1">
      <alignment horizontal="right" vertical="center"/>
    </xf>
    <xf numFmtId="0" fontId="10" fillId="0" borderId="5" xfId="15" applyFont="1" applyBorder="1" applyAlignment="1">
      <alignment vertical="center"/>
    </xf>
    <xf numFmtId="0" fontId="10" fillId="0" borderId="6" xfId="15" applyFont="1" applyBorder="1" applyAlignment="1">
      <alignment horizontal="center" vertical="center"/>
    </xf>
    <xf numFmtId="0" fontId="11" fillId="0" borderId="5" xfId="15" applyFont="1" applyBorder="1" applyAlignment="1">
      <alignment vertical="center"/>
    </xf>
    <xf numFmtId="0" fontId="11" fillId="0" borderId="6" xfId="15" applyFont="1" applyBorder="1" applyAlignment="1">
      <alignment horizontal="center" vertical="center"/>
    </xf>
    <xf numFmtId="0" fontId="10" fillId="0" borderId="7" xfId="15" applyFont="1" applyBorder="1" applyAlignment="1">
      <alignment horizontal="right" vertical="center"/>
    </xf>
    <xf numFmtId="0" fontId="10" fillId="0" borderId="8" xfId="15" applyFont="1" applyBorder="1" applyAlignment="1">
      <alignment vertical="center"/>
    </xf>
    <xf numFmtId="5" fontId="10" fillId="0" borderId="0" xfId="15" applyNumberFormat="1" applyFont="1" applyAlignment="1">
      <alignment horizontal="right" vertical="center"/>
    </xf>
    <xf numFmtId="38" fontId="6" fillId="0" borderId="0" xfId="1" applyNumberFormat="1" applyFont="1" applyFill="1" applyBorder="1" applyAlignment="1">
      <alignment vertical="center"/>
    </xf>
    <xf numFmtId="3" fontId="10" fillId="0" borderId="0" xfId="15" applyNumberFormat="1" applyFont="1" applyAlignment="1">
      <alignment horizontal="right" vertical="center"/>
    </xf>
    <xf numFmtId="38" fontId="10" fillId="0" borderId="0" xfId="1" applyNumberFormat="1" applyFont="1" applyFill="1" applyBorder="1" applyAlignment="1">
      <alignment horizontal="right" vertical="center"/>
    </xf>
    <xf numFmtId="164" fontId="10" fillId="0" borderId="0" xfId="15" applyNumberFormat="1" applyFont="1" applyAlignment="1">
      <alignment horizontal="right" vertical="center"/>
    </xf>
    <xf numFmtId="0" fontId="10" fillId="0" borderId="9" xfId="15" applyFont="1" applyBorder="1" applyAlignment="1">
      <alignment horizontal="right" vertical="center"/>
    </xf>
    <xf numFmtId="0" fontId="10" fillId="0" borderId="10" xfId="15" applyFont="1" applyBorder="1" applyAlignment="1">
      <alignment vertical="center"/>
    </xf>
    <xf numFmtId="0" fontId="8" fillId="0" borderId="0" xfId="15" applyFont="1" applyAlignment="1">
      <alignment vertical="center"/>
    </xf>
    <xf numFmtId="0" fontId="10" fillId="0" borderId="0" xfId="15" applyFont="1" applyAlignment="1">
      <alignment horizontal="center" vertical="center"/>
    </xf>
    <xf numFmtId="0" fontId="12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2" fillId="0" borderId="0" xfId="15" applyFont="1" applyAlignment="1">
      <alignment horizontal="left" vertical="center"/>
    </xf>
    <xf numFmtId="0" fontId="7" fillId="0" borderId="0" xfId="15" applyFont="1" applyAlignment="1">
      <alignment horizontal="left" vertical="center"/>
    </xf>
    <xf numFmtId="0" fontId="10" fillId="0" borderId="11" xfId="15" applyFont="1" applyBorder="1" applyAlignment="1">
      <alignment horizontal="center" vertical="center"/>
    </xf>
    <xf numFmtId="0" fontId="10" fillId="0" borderId="0" xfId="15" applyFont="1" applyAlignment="1">
      <alignment horizontal="left" vertical="center"/>
    </xf>
    <xf numFmtId="0" fontId="10" fillId="0" borderId="12" xfId="15" applyFont="1" applyBorder="1" applyAlignment="1">
      <alignment vertical="center"/>
    </xf>
    <xf numFmtId="3" fontId="10" fillId="0" borderId="13" xfId="15" applyNumberFormat="1" applyFont="1" applyBorder="1" applyAlignment="1">
      <alignment horizontal="right" vertical="center"/>
    </xf>
    <xf numFmtId="3" fontId="11" fillId="0" borderId="13" xfId="15" applyNumberFormat="1" applyFont="1" applyBorder="1" applyAlignment="1">
      <alignment horizontal="right" vertical="center"/>
    </xf>
    <xf numFmtId="37" fontId="10" fillId="0" borderId="0" xfId="15" applyNumberFormat="1" applyFont="1" applyAlignment="1">
      <alignment horizontal="right" vertical="center"/>
    </xf>
    <xf numFmtId="0" fontId="13" fillId="0" borderId="0" xfId="15" applyFont="1" applyAlignment="1">
      <alignment vertical="center"/>
    </xf>
    <xf numFmtId="0" fontId="5" fillId="0" borderId="0" xfId="15" applyFont="1" applyAlignment="1">
      <alignment horizontal="left" vertical="center"/>
    </xf>
    <xf numFmtId="0" fontId="10" fillId="0" borderId="0" xfId="15" applyFont="1" applyAlignment="1">
      <alignment horizontal="right" vertical="center"/>
    </xf>
    <xf numFmtId="0" fontId="10" fillId="0" borderId="14" xfId="15" applyFont="1" applyBorder="1" applyAlignment="1">
      <alignment horizontal="center" vertical="center" wrapText="1"/>
    </xf>
    <xf numFmtId="0" fontId="10" fillId="0" borderId="15" xfId="15" applyFont="1" applyBorder="1" applyAlignment="1">
      <alignment horizontal="center" vertical="center"/>
    </xf>
    <xf numFmtId="0" fontId="10" fillId="0" borderId="16" xfId="15" applyFont="1" applyBorder="1" applyAlignment="1">
      <alignment horizontal="center" vertical="center"/>
    </xf>
    <xf numFmtId="0" fontId="10" fillId="0" borderId="6" xfId="15" applyFont="1" applyBorder="1" applyAlignment="1">
      <alignment horizontal="right" vertical="center"/>
    </xf>
    <xf numFmtId="38" fontId="10" fillId="0" borderId="6" xfId="1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1" applyNumberFormat="1" applyFont="1" applyFill="1" applyBorder="1" applyAlignment="1">
      <alignment horizontal="right" vertical="center"/>
    </xf>
    <xf numFmtId="38" fontId="6" fillId="0" borderId="0" xfId="1" applyNumberFormat="1" applyFont="1" applyFill="1" applyAlignment="1">
      <alignment vertical="center"/>
    </xf>
    <xf numFmtId="38" fontId="6" fillId="0" borderId="0" xfId="15" applyNumberFormat="1" applyFont="1" applyAlignment="1">
      <alignment vertical="center"/>
    </xf>
    <xf numFmtId="38" fontId="11" fillId="0" borderId="6" xfId="1" applyNumberFormat="1" applyFont="1" applyFill="1" applyBorder="1" applyAlignment="1">
      <alignment horizontal="right" vertical="center"/>
    </xf>
    <xf numFmtId="3" fontId="5" fillId="0" borderId="0" xfId="15" applyNumberFormat="1" applyFont="1" applyAlignment="1">
      <alignment vertical="center"/>
    </xf>
    <xf numFmtId="164" fontId="5" fillId="0" borderId="0" xfId="15" applyNumberFormat="1" applyFont="1" applyAlignment="1">
      <alignment vertical="center"/>
    </xf>
    <xf numFmtId="0" fontId="5" fillId="0" borderId="0" xfId="15" applyFont="1" applyAlignment="1">
      <alignment vertical="center"/>
    </xf>
    <xf numFmtId="0" fontId="10" fillId="0" borderId="17" xfId="15" applyFont="1" applyBorder="1" applyAlignment="1">
      <alignment vertical="center"/>
    </xf>
    <xf numFmtId="0" fontId="10" fillId="0" borderId="18" xfId="15" applyFont="1" applyBorder="1" applyAlignment="1">
      <alignment vertical="center"/>
    </xf>
    <xf numFmtId="0" fontId="10" fillId="0" borderId="18" xfId="15" applyFont="1" applyBorder="1" applyAlignment="1">
      <alignment horizontal="right" vertical="center"/>
    </xf>
    <xf numFmtId="0" fontId="10" fillId="0" borderId="19" xfId="15" applyFont="1" applyBorder="1" applyAlignment="1">
      <alignment horizontal="right" vertical="center"/>
    </xf>
    <xf numFmtId="0" fontId="10" fillId="0" borderId="20" xfId="15" applyFont="1" applyBorder="1" applyAlignment="1">
      <alignment horizontal="right" vertical="center"/>
    </xf>
    <xf numFmtId="0" fontId="7" fillId="0" borderId="0" xfId="15" applyFont="1" applyAlignment="1">
      <alignment horizontal="right" vertical="center"/>
    </xf>
    <xf numFmtId="0" fontId="12" fillId="0" borderId="0" xfId="15" applyFont="1" applyAlignment="1">
      <alignment horizontal="right" vertical="center"/>
    </xf>
    <xf numFmtId="0" fontId="0" fillId="0" borderId="0" xfId="14" applyFont="1"/>
    <xf numFmtId="0" fontId="0" fillId="0" borderId="0" xfId="0" applyAlignment="1">
      <alignment horizontal="right"/>
    </xf>
    <xf numFmtId="0" fontId="18" fillId="0" borderId="0" xfId="0" applyFont="1"/>
    <xf numFmtId="0" fontId="17" fillId="0" borderId="0" xfId="15" applyFont="1" applyAlignment="1">
      <alignment vertical="center"/>
    </xf>
    <xf numFmtId="0" fontId="19" fillId="0" borderId="0" xfId="15" applyFont="1" applyAlignment="1">
      <alignment horizontal="left" vertical="center"/>
    </xf>
    <xf numFmtId="0" fontId="20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0" fontId="20" fillId="0" borderId="0" xfId="15" applyFont="1" applyAlignment="1">
      <alignment horizontal="center" vertical="center"/>
    </xf>
    <xf numFmtId="0" fontId="21" fillId="0" borderId="0" xfId="15" applyFont="1" applyAlignment="1">
      <alignment vertical="center"/>
    </xf>
    <xf numFmtId="0" fontId="20" fillId="0" borderId="14" xfId="15" applyFont="1" applyBorder="1" applyAlignment="1">
      <alignment horizontal="center" vertical="center"/>
    </xf>
    <xf numFmtId="0" fontId="20" fillId="0" borderId="1" xfId="15" applyFont="1" applyBorder="1" applyAlignment="1">
      <alignment horizontal="center" vertical="center"/>
    </xf>
    <xf numFmtId="0" fontId="20" fillId="0" borderId="15" xfId="15" applyFont="1" applyBorder="1" applyAlignment="1">
      <alignment horizontal="center" vertical="center"/>
    </xf>
    <xf numFmtId="0" fontId="20" fillId="0" borderId="16" xfId="15" applyFont="1" applyBorder="1" applyAlignment="1">
      <alignment horizontal="center" vertical="center"/>
    </xf>
    <xf numFmtId="0" fontId="20" fillId="0" borderId="11" xfId="15" applyFont="1" applyBorder="1" applyAlignment="1">
      <alignment horizontal="center" vertical="center"/>
    </xf>
    <xf numFmtId="0" fontId="20" fillId="0" borderId="5" xfId="15" applyFont="1" applyBorder="1" applyAlignment="1">
      <alignment vertical="center"/>
    </xf>
    <xf numFmtId="0" fontId="20" fillId="0" borderId="3" xfId="15" applyFont="1" applyBorder="1" applyAlignment="1">
      <alignment horizontal="center" vertical="center"/>
    </xf>
    <xf numFmtId="3" fontId="21" fillId="0" borderId="0" xfId="15" applyNumberFormat="1" applyFont="1" applyAlignment="1">
      <alignment vertical="center"/>
    </xf>
    <xf numFmtId="3" fontId="20" fillId="0" borderId="0" xfId="15" applyNumberFormat="1" applyFont="1" applyAlignment="1">
      <alignment horizontal="right" vertical="center"/>
    </xf>
    <xf numFmtId="5" fontId="20" fillId="0" borderId="0" xfId="15" applyNumberFormat="1" applyFont="1" applyAlignment="1">
      <alignment horizontal="right" vertical="center"/>
    </xf>
    <xf numFmtId="38" fontId="20" fillId="0" borderId="0" xfId="1" applyNumberFormat="1" applyFont="1" applyFill="1" applyBorder="1" applyAlignment="1">
      <alignment horizontal="right" vertical="center"/>
    </xf>
    <xf numFmtId="0" fontId="20" fillId="2" borderId="5" xfId="15" applyFont="1" applyFill="1" applyBorder="1" applyAlignment="1">
      <alignment vertical="center"/>
    </xf>
    <xf numFmtId="0" fontId="20" fillId="2" borderId="3" xfId="15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right" vertical="center"/>
    </xf>
    <xf numFmtId="38" fontId="21" fillId="0" borderId="0" xfId="1" applyNumberFormat="1" applyFont="1" applyFill="1" applyAlignment="1">
      <alignment vertical="center"/>
    </xf>
    <xf numFmtId="38" fontId="21" fillId="0" borderId="0" xfId="15" applyNumberFormat="1" applyFont="1" applyAlignment="1">
      <alignment vertical="center"/>
    </xf>
    <xf numFmtId="0" fontId="22" fillId="0" borderId="5" xfId="15" applyFont="1" applyBorder="1" applyAlignment="1">
      <alignment vertical="center"/>
    </xf>
    <xf numFmtId="0" fontId="22" fillId="0" borderId="3" xfId="15" applyFont="1" applyBorder="1" applyAlignment="1">
      <alignment horizontal="center" vertical="center"/>
    </xf>
    <xf numFmtId="3" fontId="19" fillId="0" borderId="0" xfId="15" applyNumberFormat="1" applyFont="1" applyAlignment="1">
      <alignment vertical="center"/>
    </xf>
    <xf numFmtId="164" fontId="19" fillId="0" borderId="0" xfId="15" applyNumberFormat="1" applyFont="1" applyAlignment="1">
      <alignment vertical="center"/>
    </xf>
    <xf numFmtId="0" fontId="19" fillId="0" borderId="0" xfId="15" applyFont="1" applyAlignment="1">
      <alignment vertical="center"/>
    </xf>
    <xf numFmtId="0" fontId="23" fillId="0" borderId="0" xfId="15" applyFont="1" applyAlignment="1">
      <alignment vertical="center"/>
    </xf>
    <xf numFmtId="0" fontId="24" fillId="0" borderId="0" xfId="15" applyFont="1" applyAlignment="1">
      <alignment vertical="center"/>
    </xf>
    <xf numFmtId="0" fontId="24" fillId="0" borderId="0" xfId="15" applyFont="1" applyAlignment="1">
      <alignment horizontal="right" vertical="center"/>
    </xf>
    <xf numFmtId="0" fontId="25" fillId="0" borderId="0" xfId="15" applyFont="1" applyAlignment="1">
      <alignment vertical="center"/>
    </xf>
    <xf numFmtId="0" fontId="23" fillId="0" borderId="0" xfId="15" applyFont="1" applyAlignment="1">
      <alignment horizontal="left" vertical="center"/>
    </xf>
    <xf numFmtId="0" fontId="23" fillId="0" borderId="0" xfId="15" applyFont="1" applyAlignment="1">
      <alignment horizontal="right" vertical="center"/>
    </xf>
    <xf numFmtId="0" fontId="24" fillId="0" borderId="0" xfId="15" applyFont="1" applyAlignment="1">
      <alignment horizontal="left" vertical="center"/>
    </xf>
    <xf numFmtId="0" fontId="20" fillId="0" borderId="0" xfId="15" applyFont="1" applyAlignment="1">
      <alignment horizontal="left" vertical="center"/>
    </xf>
    <xf numFmtId="0" fontId="18" fillId="0" borderId="0" xfId="14" applyFont="1"/>
    <xf numFmtId="0" fontId="18" fillId="0" borderId="0" xfId="0" applyFont="1" applyAlignment="1">
      <alignment horizontal="right"/>
    </xf>
    <xf numFmtId="3" fontId="18" fillId="0" borderId="0" xfId="15" applyNumberFormat="1" applyFont="1" applyAlignment="1">
      <alignment horizontal="right" vertical="center"/>
    </xf>
    <xf numFmtId="37" fontId="18" fillId="0" borderId="21" xfId="15" applyNumberFormat="1" applyFont="1" applyBorder="1" applyAlignment="1">
      <alignment horizontal="right" vertical="center"/>
    </xf>
    <xf numFmtId="3" fontId="18" fillId="0" borderId="22" xfId="15" applyNumberFormat="1" applyFont="1" applyBorder="1" applyAlignment="1">
      <alignment horizontal="right" vertical="center"/>
    </xf>
    <xf numFmtId="37" fontId="18" fillId="0" borderId="23" xfId="15" applyNumberFormat="1" applyFont="1" applyBorder="1" applyAlignment="1">
      <alignment horizontal="right" vertical="center"/>
    </xf>
    <xf numFmtId="3" fontId="18" fillId="0" borderId="0" xfId="15" applyNumberFormat="1" applyFont="1" applyAlignment="1">
      <alignment vertical="center"/>
    </xf>
    <xf numFmtId="37" fontId="18" fillId="0" borderId="21" xfId="1" applyNumberFormat="1" applyFont="1" applyFill="1" applyBorder="1" applyAlignment="1">
      <alignment vertical="center"/>
    </xf>
    <xf numFmtId="3" fontId="18" fillId="0" borderId="22" xfId="0" applyNumberFormat="1" applyFont="1" applyBorder="1"/>
    <xf numFmtId="3" fontId="18" fillId="0" borderId="24" xfId="0" applyNumberFormat="1" applyFont="1" applyBorder="1"/>
    <xf numFmtId="3" fontId="18" fillId="0" borderId="13" xfId="15" applyNumberFormat="1" applyFont="1" applyBorder="1" applyAlignment="1">
      <alignment horizontal="right" vertical="center"/>
    </xf>
    <xf numFmtId="37" fontId="18" fillId="0" borderId="2" xfId="15" applyNumberFormat="1" applyFont="1" applyBorder="1" applyAlignment="1">
      <alignment horizontal="right" vertical="center"/>
    </xf>
    <xf numFmtId="3" fontId="18" fillId="2" borderId="0" xfId="15" applyNumberFormat="1" applyFont="1" applyFill="1" applyAlignment="1">
      <alignment horizontal="right" vertical="center"/>
    </xf>
    <xf numFmtId="37" fontId="18" fillId="2" borderId="21" xfId="15" applyNumberFormat="1" applyFont="1" applyFill="1" applyBorder="1" applyAlignment="1">
      <alignment horizontal="right" vertical="center"/>
    </xf>
    <xf numFmtId="3" fontId="18" fillId="2" borderId="22" xfId="15" applyNumberFormat="1" applyFont="1" applyFill="1" applyBorder="1" applyAlignment="1">
      <alignment horizontal="right" vertical="center"/>
    </xf>
    <xf numFmtId="37" fontId="18" fillId="2" borderId="23" xfId="15" applyNumberFormat="1" applyFont="1" applyFill="1" applyBorder="1" applyAlignment="1">
      <alignment horizontal="right" vertical="center"/>
    </xf>
    <xf numFmtId="3" fontId="18" fillId="2" borderId="0" xfId="15" applyNumberFormat="1" applyFont="1" applyFill="1" applyAlignment="1">
      <alignment vertical="center"/>
    </xf>
    <xf numFmtId="37" fontId="18" fillId="2" borderId="21" xfId="1" applyNumberFormat="1" applyFont="1" applyFill="1" applyBorder="1" applyAlignment="1">
      <alignment vertical="center"/>
    </xf>
    <xf numFmtId="3" fontId="18" fillId="2" borderId="22" xfId="0" applyNumberFormat="1" applyFont="1" applyFill="1" applyBorder="1"/>
    <xf numFmtId="3" fontId="18" fillId="2" borderId="24" xfId="0" applyNumberFormat="1" applyFont="1" applyFill="1" applyBorder="1"/>
    <xf numFmtId="3" fontId="18" fillId="2" borderId="13" xfId="15" applyNumberFormat="1" applyFont="1" applyFill="1" applyBorder="1" applyAlignment="1">
      <alignment horizontal="right" vertical="center"/>
    </xf>
    <xf numFmtId="37" fontId="18" fillId="2" borderId="2" xfId="15" applyNumberFormat="1" applyFont="1" applyFill="1" applyBorder="1" applyAlignment="1">
      <alignment horizontal="right" vertical="center"/>
    </xf>
    <xf numFmtId="3" fontId="18" fillId="0" borderId="22" xfId="15" applyNumberFormat="1" applyFont="1" applyBorder="1" applyAlignment="1">
      <alignment vertical="center"/>
    </xf>
    <xf numFmtId="3" fontId="18" fillId="0" borderId="24" xfId="15" applyNumberFormat="1" applyFont="1" applyBorder="1" applyAlignment="1">
      <alignment vertical="center"/>
    </xf>
    <xf numFmtId="3" fontId="26" fillId="0" borderId="0" xfId="15" applyNumberFormat="1" applyFont="1" applyAlignment="1">
      <alignment horizontal="right" vertical="center"/>
    </xf>
    <xf numFmtId="3" fontId="26" fillId="0" borderId="22" xfId="15" applyNumberFormat="1" applyFont="1" applyBorder="1" applyAlignment="1">
      <alignment horizontal="right" vertical="center"/>
    </xf>
    <xf numFmtId="3" fontId="26" fillId="0" borderId="13" xfId="15" applyNumberFormat="1" applyFont="1" applyBorder="1" applyAlignment="1">
      <alignment horizontal="right" vertical="center"/>
    </xf>
    <xf numFmtId="0" fontId="20" fillId="0" borderId="25" xfId="15" applyFont="1" applyBorder="1" applyAlignment="1">
      <alignment horizontal="center" vertical="center" wrapText="1"/>
    </xf>
    <xf numFmtId="0" fontId="20" fillId="0" borderId="26" xfId="15" applyFont="1" applyBorder="1" applyAlignment="1">
      <alignment horizontal="center" vertical="center" wrapText="1"/>
    </xf>
    <xf numFmtId="3" fontId="18" fillId="2" borderId="5" xfId="15" applyNumberFormat="1" applyFont="1" applyFill="1" applyBorder="1" applyAlignment="1">
      <alignment horizontal="right" vertical="center"/>
    </xf>
    <xf numFmtId="3" fontId="18" fillId="2" borderId="2" xfId="1" applyNumberFormat="1" applyFont="1" applyFill="1" applyBorder="1" applyAlignment="1">
      <alignment horizontal="right" vertical="center"/>
    </xf>
    <xf numFmtId="0" fontId="20" fillId="2" borderId="17" xfId="15" applyFont="1" applyFill="1" applyBorder="1" applyAlignment="1">
      <alignment vertical="center"/>
    </xf>
    <xf numFmtId="0" fontId="20" fillId="2" borderId="7" xfId="15" applyFont="1" applyFill="1" applyBorder="1" applyAlignment="1">
      <alignment vertical="center"/>
    </xf>
    <xf numFmtId="0" fontId="20" fillId="2" borderId="17" xfId="15" applyFont="1" applyFill="1" applyBorder="1" applyAlignment="1">
      <alignment horizontal="right" vertical="center"/>
    </xf>
    <xf numFmtId="0" fontId="20" fillId="2" borderId="20" xfId="15" applyFont="1" applyFill="1" applyBorder="1" applyAlignment="1">
      <alignment horizontal="right" vertical="center"/>
    </xf>
    <xf numFmtId="0" fontId="20" fillId="2" borderId="9" xfId="15" applyFont="1" applyFill="1" applyBorder="1" applyAlignment="1">
      <alignment horizontal="right" vertical="center"/>
    </xf>
    <xf numFmtId="37" fontId="20" fillId="2" borderId="27" xfId="15" applyNumberFormat="1" applyFont="1" applyFill="1" applyBorder="1" applyAlignment="1">
      <alignment horizontal="right" vertical="center"/>
    </xf>
    <xf numFmtId="0" fontId="20" fillId="2" borderId="28" xfId="15" applyFont="1" applyFill="1" applyBorder="1" applyAlignment="1">
      <alignment horizontal="right" vertical="center"/>
    </xf>
    <xf numFmtId="37" fontId="20" fillId="2" borderId="29" xfId="15" applyNumberFormat="1" applyFont="1" applyFill="1" applyBorder="1" applyAlignment="1">
      <alignment horizontal="right" vertical="center"/>
    </xf>
    <xf numFmtId="0" fontId="20" fillId="2" borderId="30" xfId="15" applyFont="1" applyFill="1" applyBorder="1" applyAlignment="1">
      <alignment horizontal="right" vertical="center"/>
    </xf>
    <xf numFmtId="0" fontId="20" fillId="2" borderId="19" xfId="15" applyFont="1" applyFill="1" applyBorder="1" applyAlignment="1">
      <alignment horizontal="right" vertical="center"/>
    </xf>
    <xf numFmtId="37" fontId="20" fillId="2" borderId="20" xfId="15" applyNumberFormat="1" applyFont="1" applyFill="1" applyBorder="1" applyAlignment="1">
      <alignment horizontal="right" vertical="center"/>
    </xf>
    <xf numFmtId="0" fontId="20" fillId="2" borderId="31" xfId="15" applyFont="1" applyFill="1" applyBorder="1" applyAlignment="1">
      <alignment vertical="center"/>
    </xf>
    <xf numFmtId="0" fontId="20" fillId="2" borderId="5" xfId="15" applyFont="1" applyFill="1" applyBorder="1" applyAlignment="1">
      <alignment horizontal="right" vertical="center"/>
    </xf>
    <xf numFmtId="0" fontId="20" fillId="2" borderId="2" xfId="15" applyFont="1" applyFill="1" applyBorder="1" applyAlignment="1">
      <alignment horizontal="right" vertical="center"/>
    </xf>
    <xf numFmtId="0" fontId="20" fillId="2" borderId="0" xfId="15" applyFont="1" applyFill="1" applyAlignment="1">
      <alignment vertical="center"/>
    </xf>
    <xf numFmtId="37" fontId="20" fillId="2" borderId="32" xfId="15" applyNumberFormat="1" applyFont="1" applyFill="1" applyBorder="1" applyAlignment="1">
      <alignment vertical="center"/>
    </xf>
    <xf numFmtId="0" fontId="20" fillId="2" borderId="33" xfId="15" applyFont="1" applyFill="1" applyBorder="1" applyAlignment="1">
      <alignment vertical="center"/>
    </xf>
    <xf numFmtId="37" fontId="20" fillId="2" borderId="34" xfId="15" applyNumberFormat="1" applyFont="1" applyFill="1" applyBorder="1" applyAlignment="1">
      <alignment vertical="center"/>
    </xf>
    <xf numFmtId="0" fontId="20" fillId="2" borderId="8" xfId="15" applyFont="1" applyFill="1" applyBorder="1" applyAlignment="1">
      <alignment vertical="center"/>
    </xf>
    <xf numFmtId="3" fontId="20" fillId="2" borderId="35" xfId="15" applyNumberFormat="1" applyFont="1" applyFill="1" applyBorder="1" applyAlignment="1">
      <alignment vertical="center"/>
    </xf>
    <xf numFmtId="0" fontId="20" fillId="2" borderId="12" xfId="15" applyFont="1" applyFill="1" applyBorder="1" applyAlignment="1">
      <alignment vertical="center"/>
    </xf>
    <xf numFmtId="37" fontId="20" fillId="2" borderId="10" xfId="15" applyNumberFormat="1" applyFont="1" applyFill="1" applyBorder="1" applyAlignment="1">
      <alignment vertical="center"/>
    </xf>
    <xf numFmtId="164" fontId="26" fillId="0" borderId="24" xfId="15" applyNumberFormat="1" applyFont="1" applyBorder="1" applyAlignment="1">
      <alignment horizontal="right" vertical="center"/>
    </xf>
    <xf numFmtId="164" fontId="26" fillId="0" borderId="21" xfId="15" applyNumberFormat="1" applyFont="1" applyBorder="1" applyAlignment="1">
      <alignment horizontal="right" vertical="center"/>
    </xf>
    <xf numFmtId="164" fontId="26" fillId="0" borderId="23" xfId="15" applyNumberFormat="1" applyFont="1" applyBorder="1" applyAlignment="1">
      <alignment horizontal="right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6" fillId="0" borderId="0" xfId="0" applyFont="1"/>
    <xf numFmtId="0" fontId="28" fillId="0" borderId="0" xfId="15" applyFont="1" applyAlignment="1">
      <alignment horizontal="left" vertical="center"/>
    </xf>
    <xf numFmtId="0" fontId="29" fillId="0" borderId="36" xfId="0" applyFont="1" applyBorder="1"/>
    <xf numFmtId="0" fontId="29" fillId="0" borderId="37" xfId="0" applyFont="1" applyBorder="1"/>
    <xf numFmtId="0" fontId="29" fillId="0" borderId="38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2" borderId="40" xfId="0" applyFont="1" applyFill="1" applyBorder="1"/>
    <xf numFmtId="0" fontId="29" fillId="2" borderId="0" xfId="0" applyFont="1" applyFill="1"/>
    <xf numFmtId="0" fontId="29" fillId="0" borderId="40" xfId="0" applyFont="1" applyBorder="1"/>
    <xf numFmtId="0" fontId="29" fillId="0" borderId="38" xfId="0" applyFont="1" applyBorder="1"/>
    <xf numFmtId="0" fontId="29" fillId="0" borderId="39" xfId="0" applyFont="1" applyBorder="1"/>
    <xf numFmtId="3" fontId="26" fillId="2" borderId="5" xfId="1" applyNumberFormat="1" applyFont="1" applyFill="1" applyBorder="1" applyAlignment="1">
      <alignment horizontal="right" vertical="center"/>
    </xf>
    <xf numFmtId="164" fontId="26" fillId="2" borderId="2" xfId="1" applyNumberFormat="1" applyFont="1" applyFill="1" applyBorder="1" applyAlignment="1">
      <alignment horizontal="right" vertical="center"/>
    </xf>
    <xf numFmtId="165" fontId="29" fillId="0" borderId="0" xfId="0" applyNumberFormat="1" applyFont="1"/>
    <xf numFmtId="0" fontId="31" fillId="0" borderId="0" xfId="0" applyFont="1"/>
    <xf numFmtId="0" fontId="20" fillId="2" borderId="16" xfId="15" applyFont="1" applyFill="1" applyBorder="1" applyAlignment="1">
      <alignment horizontal="center" vertical="center"/>
    </xf>
    <xf numFmtId="0" fontId="20" fillId="2" borderId="11" xfId="15" applyFont="1" applyFill="1" applyBorder="1" applyAlignment="1">
      <alignment horizontal="center" vertical="center"/>
    </xf>
    <xf numFmtId="3" fontId="18" fillId="3" borderId="13" xfId="15" applyNumberFormat="1" applyFont="1" applyFill="1" applyBorder="1" applyAlignment="1">
      <alignment horizontal="right" vertical="center"/>
    </xf>
    <xf numFmtId="37" fontId="18" fillId="3" borderId="2" xfId="15" applyNumberFormat="1" applyFont="1" applyFill="1" applyBorder="1" applyAlignment="1">
      <alignment horizontal="right" vertical="center"/>
    </xf>
    <xf numFmtId="0" fontId="20" fillId="3" borderId="12" xfId="15" applyFont="1" applyFill="1" applyBorder="1" applyAlignment="1">
      <alignment vertical="center"/>
    </xf>
    <xf numFmtId="37" fontId="20" fillId="3" borderId="10" xfId="15" applyNumberFormat="1" applyFont="1" applyFill="1" applyBorder="1" applyAlignment="1">
      <alignment vertical="center"/>
    </xf>
    <xf numFmtId="0" fontId="20" fillId="3" borderId="19" xfId="15" applyFont="1" applyFill="1" applyBorder="1" applyAlignment="1">
      <alignment horizontal="right" vertical="center"/>
    </xf>
    <xf numFmtId="37" fontId="20" fillId="3" borderId="20" xfId="15" applyNumberFormat="1" applyFont="1" applyFill="1" applyBorder="1" applyAlignment="1">
      <alignment horizontal="right" vertical="center"/>
    </xf>
    <xf numFmtId="0" fontId="32" fillId="0" borderId="0" xfId="15" applyFont="1" applyAlignment="1">
      <alignment vertical="center"/>
    </xf>
    <xf numFmtId="0" fontId="33" fillId="0" borderId="0" xfId="0" applyFont="1"/>
    <xf numFmtId="0" fontId="34" fillId="0" borderId="0" xfId="15" applyFont="1" applyAlignment="1">
      <alignment horizontal="center" vertical="center"/>
    </xf>
    <xf numFmtId="0" fontId="34" fillId="0" borderId="0" xfId="15" applyFont="1" applyAlignment="1">
      <alignment vertical="center"/>
    </xf>
    <xf numFmtId="3" fontId="32" fillId="0" borderId="0" xfId="15" applyNumberFormat="1" applyFont="1" applyAlignment="1">
      <alignment vertical="center"/>
    </xf>
    <xf numFmtId="3" fontId="34" fillId="0" borderId="0" xfId="15" applyNumberFormat="1" applyFont="1" applyAlignment="1">
      <alignment horizontal="right" vertical="center"/>
    </xf>
    <xf numFmtId="38" fontId="32" fillId="0" borderId="0" xfId="15" applyNumberFormat="1" applyFont="1" applyAlignment="1">
      <alignment vertical="center"/>
    </xf>
    <xf numFmtId="0" fontId="35" fillId="0" borderId="0" xfId="15" applyFont="1" applyAlignment="1">
      <alignment vertical="center"/>
    </xf>
    <xf numFmtId="3" fontId="29" fillId="0" borderId="13" xfId="15" applyNumberFormat="1" applyFont="1" applyBorder="1" applyAlignment="1">
      <alignment horizontal="right" vertical="center"/>
    </xf>
    <xf numFmtId="0" fontId="29" fillId="2" borderId="42" xfId="0" applyFont="1" applyFill="1" applyBorder="1"/>
    <xf numFmtId="0" fontId="36" fillId="0" borderId="0" xfId="15" applyFont="1" applyAlignment="1">
      <alignment vertical="center"/>
    </xf>
    <xf numFmtId="0" fontId="18" fillId="0" borderId="0" xfId="15" applyFont="1" applyAlignment="1">
      <alignment horizontal="right" vertical="center"/>
    </xf>
    <xf numFmtId="0" fontId="18" fillId="0" borderId="0" xfId="15" applyFont="1" applyAlignment="1">
      <alignment horizontal="left" vertical="center"/>
    </xf>
    <xf numFmtId="0" fontId="18" fillId="0" borderId="0" xfId="15" applyFont="1" applyAlignment="1">
      <alignment vertical="center"/>
    </xf>
    <xf numFmtId="0" fontId="33" fillId="0" borderId="0" xfId="15" applyFont="1" applyAlignment="1">
      <alignment vertical="center"/>
    </xf>
    <xf numFmtId="0" fontId="36" fillId="0" borderId="0" xfId="15" applyFont="1" applyAlignment="1">
      <alignment horizontal="left" vertical="center"/>
    </xf>
    <xf numFmtId="0" fontId="36" fillId="0" borderId="0" xfId="15" applyFont="1" applyAlignment="1">
      <alignment horizontal="right" vertical="center"/>
    </xf>
    <xf numFmtId="42" fontId="29" fillId="0" borderId="43" xfId="15" applyNumberFormat="1" applyFont="1" applyBorder="1" applyAlignment="1">
      <alignment horizontal="right" vertical="center"/>
    </xf>
    <xf numFmtId="41" fontId="29" fillId="0" borderId="43" xfId="15" applyNumberFormat="1" applyFont="1" applyBorder="1" applyAlignment="1">
      <alignment horizontal="right" vertical="center"/>
    </xf>
    <xf numFmtId="3" fontId="37" fillId="2" borderId="13" xfId="15" applyNumberFormat="1" applyFont="1" applyFill="1" applyBorder="1" applyAlignment="1">
      <alignment horizontal="right" vertical="center"/>
    </xf>
    <xf numFmtId="37" fontId="37" fillId="2" borderId="2" xfId="15" applyNumberFormat="1" applyFont="1" applyFill="1" applyBorder="1" applyAlignment="1">
      <alignment horizontal="right" vertical="center"/>
    </xf>
    <xf numFmtId="3" fontId="37" fillId="3" borderId="13" xfId="15" applyNumberFormat="1" applyFont="1" applyFill="1" applyBorder="1" applyAlignment="1">
      <alignment horizontal="right" vertical="center"/>
    </xf>
    <xf numFmtId="37" fontId="37" fillId="3" borderId="2" xfId="15" applyNumberFormat="1" applyFont="1" applyFill="1" applyBorder="1" applyAlignment="1">
      <alignment horizontal="right" vertical="center"/>
    </xf>
    <xf numFmtId="38" fontId="30" fillId="0" borderId="40" xfId="0" applyNumberFormat="1" applyFont="1" applyBorder="1"/>
    <xf numFmtId="0" fontId="29" fillId="0" borderId="44" xfId="0" applyFont="1" applyBorder="1"/>
    <xf numFmtId="3" fontId="38" fillId="2" borderId="13" xfId="15" applyNumberFormat="1" applyFont="1" applyFill="1" applyBorder="1" applyAlignment="1">
      <alignment horizontal="right" vertical="center"/>
    </xf>
    <xf numFmtId="37" fontId="38" fillId="2" borderId="2" xfId="15" applyNumberFormat="1" applyFont="1" applyFill="1" applyBorder="1" applyAlignment="1">
      <alignment horizontal="right" vertical="center"/>
    </xf>
    <xf numFmtId="3" fontId="36" fillId="0" borderId="0" xfId="15" applyNumberFormat="1" applyFont="1" applyAlignment="1">
      <alignment horizontal="right" vertical="center"/>
    </xf>
    <xf numFmtId="37" fontId="36" fillId="0" borderId="21" xfId="15" applyNumberFormat="1" applyFont="1" applyBorder="1" applyAlignment="1">
      <alignment horizontal="right" vertical="center"/>
    </xf>
    <xf numFmtId="3" fontId="36" fillId="0" borderId="22" xfId="15" applyNumberFormat="1" applyFont="1" applyBorder="1" applyAlignment="1">
      <alignment horizontal="right" vertical="center"/>
    </xf>
    <xf numFmtId="37" fontId="36" fillId="0" borderId="23" xfId="15" applyNumberFormat="1" applyFont="1" applyBorder="1" applyAlignment="1">
      <alignment horizontal="right" vertical="center"/>
    </xf>
    <xf numFmtId="3" fontId="36" fillId="0" borderId="0" xfId="15" applyNumberFormat="1" applyFont="1" applyAlignment="1">
      <alignment vertical="center"/>
    </xf>
    <xf numFmtId="37" fontId="36" fillId="0" borderId="21" xfId="1" applyNumberFormat="1" applyFont="1" applyFill="1" applyBorder="1" applyAlignment="1">
      <alignment vertical="center"/>
    </xf>
    <xf numFmtId="3" fontId="36" fillId="0" borderId="22" xfId="15" applyNumberFormat="1" applyFont="1" applyBorder="1" applyAlignment="1">
      <alignment vertical="center"/>
    </xf>
    <xf numFmtId="3" fontId="36" fillId="0" borderId="13" xfId="15" applyNumberFormat="1" applyFont="1" applyBorder="1" applyAlignment="1">
      <alignment horizontal="right" vertical="center"/>
    </xf>
    <xf numFmtId="38" fontId="29" fillId="0" borderId="38" xfId="1" applyNumberFormat="1" applyFont="1" applyBorder="1"/>
    <xf numFmtId="0" fontId="29" fillId="0" borderId="44" xfId="0" applyFont="1" applyBorder="1" applyAlignment="1">
      <alignment horizontal="center"/>
    </xf>
    <xf numFmtId="0" fontId="16" fillId="0" borderId="0" xfId="15" applyFont="1" applyAlignment="1">
      <alignment horizontal="left" vertical="center"/>
    </xf>
    <xf numFmtId="3" fontId="37" fillId="4" borderId="13" xfId="15" applyNumberFormat="1" applyFont="1" applyFill="1" applyBorder="1" applyAlignment="1">
      <alignment horizontal="right" vertical="center"/>
    </xf>
    <xf numFmtId="3" fontId="37" fillId="5" borderId="13" xfId="15" applyNumberFormat="1" applyFont="1" applyFill="1" applyBorder="1" applyAlignment="1">
      <alignment horizontal="right" vertical="center"/>
    </xf>
    <xf numFmtId="3" fontId="37" fillId="6" borderId="13" xfId="15" applyNumberFormat="1" applyFont="1" applyFill="1" applyBorder="1" applyAlignment="1">
      <alignment horizontal="right" vertical="center"/>
    </xf>
    <xf numFmtId="38" fontId="37" fillId="2" borderId="2" xfId="1" applyNumberFormat="1" applyFont="1" applyFill="1" applyBorder="1" applyAlignment="1">
      <alignment horizontal="right" vertical="center"/>
    </xf>
    <xf numFmtId="38" fontId="37" fillId="5" borderId="2" xfId="1" applyNumberFormat="1" applyFont="1" applyFill="1" applyBorder="1" applyAlignment="1">
      <alignment horizontal="right" vertical="center"/>
    </xf>
    <xf numFmtId="38" fontId="18" fillId="2" borderId="2" xfId="1" applyNumberFormat="1" applyFont="1" applyFill="1" applyBorder="1" applyAlignment="1">
      <alignment horizontal="right" vertical="center"/>
    </xf>
    <xf numFmtId="38" fontId="37" fillId="4" borderId="2" xfId="1" applyNumberFormat="1" applyFont="1" applyFill="1" applyBorder="1" applyAlignment="1">
      <alignment horizontal="right" vertical="center"/>
    </xf>
    <xf numFmtId="38" fontId="37" fillId="6" borderId="2" xfId="1" applyNumberFormat="1" applyFont="1" applyFill="1" applyBorder="1" applyAlignment="1">
      <alignment horizontal="right" vertical="center"/>
    </xf>
    <xf numFmtId="38" fontId="38" fillId="2" borderId="2" xfId="1" applyNumberFormat="1" applyFont="1" applyFill="1" applyBorder="1" applyAlignment="1">
      <alignment horizontal="right" vertical="center"/>
    </xf>
    <xf numFmtId="166" fontId="20" fillId="0" borderId="0" xfId="15" applyNumberFormat="1" applyFont="1" applyAlignment="1">
      <alignment horizontal="right" vertical="center"/>
    </xf>
    <xf numFmtId="166" fontId="18" fillId="0" borderId="0" xfId="0" applyNumberFormat="1" applyFont="1"/>
    <xf numFmtId="166" fontId="20" fillId="2" borderId="32" xfId="15" applyNumberFormat="1" applyFont="1" applyFill="1" applyBorder="1" applyAlignment="1">
      <alignment vertical="center"/>
    </xf>
    <xf numFmtId="3" fontId="18" fillId="0" borderId="3" xfId="15" applyNumberFormat="1" applyFont="1" applyBorder="1" applyAlignment="1">
      <alignment vertical="center"/>
    </xf>
    <xf numFmtId="166" fontId="29" fillId="0" borderId="42" xfId="0" applyNumberFormat="1" applyFont="1" applyBorder="1"/>
    <xf numFmtId="40" fontId="20" fillId="0" borderId="0" xfId="1" applyFont="1" applyFill="1" applyBorder="1" applyAlignment="1">
      <alignment horizontal="right" vertical="center"/>
    </xf>
    <xf numFmtId="3" fontId="41" fillId="0" borderId="6" xfId="5" applyNumberFormat="1" applyFont="1" applyBorder="1"/>
    <xf numFmtId="3" fontId="30" fillId="0" borderId="42" xfId="0" applyNumberFormat="1" applyFont="1" applyBorder="1"/>
    <xf numFmtId="3" fontId="18" fillId="0" borderId="41" xfId="1" applyNumberFormat="1" applyFont="1" applyFill="1" applyBorder="1" applyAlignment="1">
      <alignment horizontal="right" vertical="center"/>
    </xf>
    <xf numFmtId="3" fontId="18" fillId="0" borderId="41" xfId="1" applyNumberFormat="1" applyFont="1" applyFill="1" applyBorder="1" applyAlignment="1">
      <alignment vertical="center"/>
    </xf>
    <xf numFmtId="3" fontId="18" fillId="0" borderId="21" xfId="1" applyNumberFormat="1" applyFont="1" applyFill="1" applyBorder="1" applyAlignment="1">
      <alignment vertical="center"/>
    </xf>
    <xf numFmtId="3" fontId="18" fillId="0" borderId="2" xfId="15" applyNumberFormat="1" applyFont="1" applyBorder="1" applyAlignment="1">
      <alignment horizontal="right" vertical="center"/>
    </xf>
    <xf numFmtId="3" fontId="18" fillId="2" borderId="41" xfId="1" applyNumberFormat="1" applyFont="1" applyFill="1" applyBorder="1" applyAlignment="1">
      <alignment horizontal="right" vertical="center"/>
    </xf>
    <xf numFmtId="3" fontId="18" fillId="2" borderId="23" xfId="15" applyNumberFormat="1" applyFont="1" applyFill="1" applyBorder="1" applyAlignment="1">
      <alignment horizontal="right" vertical="center"/>
    </xf>
    <xf numFmtId="3" fontId="18" fillId="2" borderId="21" xfId="1" applyNumberFormat="1" applyFont="1" applyFill="1" applyBorder="1" applyAlignment="1">
      <alignment vertical="center"/>
    </xf>
    <xf numFmtId="3" fontId="18" fillId="2" borderId="2" xfId="15" applyNumberFormat="1" applyFont="1" applyFill="1" applyBorder="1" applyAlignment="1">
      <alignment horizontal="right" vertical="center"/>
    </xf>
    <xf numFmtId="3" fontId="18" fillId="0" borderId="23" xfId="15" applyNumberFormat="1" applyFont="1" applyBorder="1" applyAlignment="1">
      <alignment horizontal="right" vertical="center"/>
    </xf>
    <xf numFmtId="3" fontId="18" fillId="2" borderId="21" xfId="15" applyNumberFormat="1" applyFont="1" applyFill="1" applyBorder="1" applyAlignment="1">
      <alignment horizontal="right" vertical="center"/>
    </xf>
    <xf numFmtId="3" fontId="36" fillId="0" borderId="23" xfId="15" applyNumberFormat="1" applyFont="1" applyBorder="1" applyAlignment="1">
      <alignment horizontal="right" vertical="center"/>
    </xf>
    <xf numFmtId="3" fontId="36" fillId="0" borderId="2" xfId="15" applyNumberFormat="1" applyFont="1" applyBorder="1" applyAlignment="1">
      <alignment horizontal="right" vertical="center"/>
    </xf>
    <xf numFmtId="3" fontId="43" fillId="2" borderId="13" xfId="15" applyNumberFormat="1" applyFont="1" applyFill="1" applyBorder="1" applyAlignment="1">
      <alignment horizontal="right" vertical="center"/>
    </xf>
    <xf numFmtId="38" fontId="43" fillId="2" borderId="2" xfId="1" applyNumberFormat="1" applyFont="1" applyFill="1" applyBorder="1" applyAlignment="1">
      <alignment horizontal="right" vertical="center"/>
    </xf>
    <xf numFmtId="3" fontId="43" fillId="5" borderId="13" xfId="15" applyNumberFormat="1" applyFont="1" applyFill="1" applyBorder="1" applyAlignment="1">
      <alignment horizontal="right" vertical="center"/>
    </xf>
    <xf numFmtId="38" fontId="43" fillId="5" borderId="2" xfId="1" applyNumberFormat="1" applyFont="1" applyFill="1" applyBorder="1" applyAlignment="1">
      <alignment horizontal="right" vertical="center"/>
    </xf>
    <xf numFmtId="3" fontId="43" fillId="4" borderId="13" xfId="15" applyNumberFormat="1" applyFont="1" applyFill="1" applyBorder="1" applyAlignment="1">
      <alignment horizontal="right" vertical="center"/>
    </xf>
    <xf numFmtId="38" fontId="43" fillId="4" borderId="2" xfId="1" applyNumberFormat="1" applyFont="1" applyFill="1" applyBorder="1" applyAlignment="1">
      <alignment horizontal="right" vertical="center"/>
    </xf>
    <xf numFmtId="3" fontId="43" fillId="6" borderId="13" xfId="15" applyNumberFormat="1" applyFont="1" applyFill="1" applyBorder="1" applyAlignment="1">
      <alignment horizontal="right" vertical="center"/>
    </xf>
    <xf numFmtId="38" fontId="43" fillId="6" borderId="2" xfId="1" applyNumberFormat="1" applyFont="1" applyFill="1" applyBorder="1" applyAlignment="1">
      <alignment horizontal="right" vertical="center"/>
    </xf>
    <xf numFmtId="3" fontId="44" fillId="2" borderId="13" xfId="15" applyNumberFormat="1" applyFont="1" applyFill="1" applyBorder="1" applyAlignment="1">
      <alignment horizontal="right" vertical="center"/>
    </xf>
    <xf numFmtId="38" fontId="44" fillId="2" borderId="2" xfId="1" applyNumberFormat="1" applyFont="1" applyFill="1" applyBorder="1" applyAlignment="1">
      <alignment horizontal="right" vertical="center"/>
    </xf>
    <xf numFmtId="0" fontId="45" fillId="3" borderId="19" xfId="15" applyFont="1" applyFill="1" applyBorder="1" applyAlignment="1">
      <alignment horizontal="right" vertical="center"/>
    </xf>
    <xf numFmtId="37" fontId="45" fillId="3" borderId="20" xfId="15" applyNumberFormat="1" applyFont="1" applyFill="1" applyBorder="1" applyAlignment="1">
      <alignment horizontal="right" vertical="center"/>
    </xf>
    <xf numFmtId="37" fontId="26" fillId="0" borderId="21" xfId="15" applyNumberFormat="1" applyFont="1" applyBorder="1" applyAlignment="1">
      <alignment horizontal="right" vertical="center"/>
    </xf>
    <xf numFmtId="37" fontId="26" fillId="0" borderId="23" xfId="15" applyNumberFormat="1" applyFont="1" applyBorder="1" applyAlignment="1">
      <alignment horizontal="right" vertical="center"/>
    </xf>
    <xf numFmtId="3" fontId="26" fillId="0" borderId="0" xfId="15" applyNumberFormat="1" applyFont="1" applyAlignment="1">
      <alignment vertical="center"/>
    </xf>
    <xf numFmtId="37" fontId="26" fillId="0" borderId="21" xfId="1" applyNumberFormat="1" applyFont="1" applyFill="1" applyBorder="1" applyAlignment="1">
      <alignment vertical="center"/>
    </xf>
    <xf numFmtId="3" fontId="26" fillId="0" borderId="22" xfId="15" applyNumberFormat="1" applyFont="1" applyBorder="1" applyAlignment="1">
      <alignment vertical="center"/>
    </xf>
    <xf numFmtId="3" fontId="26" fillId="0" borderId="24" xfId="15" applyNumberFormat="1" applyFont="1" applyBorder="1" applyAlignment="1">
      <alignment vertical="center"/>
    </xf>
    <xf numFmtId="37" fontId="26" fillId="0" borderId="2" xfId="15" applyNumberFormat="1" applyFont="1" applyBorder="1" applyAlignment="1">
      <alignment horizontal="right" vertical="center"/>
    </xf>
    <xf numFmtId="3" fontId="46" fillId="0" borderId="0" xfId="15" applyNumberFormat="1" applyFont="1" applyAlignment="1">
      <alignment vertical="center"/>
    </xf>
    <xf numFmtId="3" fontId="47" fillId="0" borderId="0" xfId="15" applyNumberFormat="1" applyFont="1" applyAlignment="1">
      <alignment horizontal="right" vertical="center"/>
    </xf>
    <xf numFmtId="5" fontId="22" fillId="0" borderId="0" xfId="15" applyNumberFormat="1" applyFont="1" applyAlignment="1">
      <alignment horizontal="right" vertical="center"/>
    </xf>
    <xf numFmtId="3" fontId="22" fillId="0" borderId="0" xfId="15" applyNumberFormat="1" applyFont="1" applyAlignment="1">
      <alignment horizontal="right" vertical="center"/>
    </xf>
    <xf numFmtId="38" fontId="22" fillId="0" borderId="0" xfId="1" applyNumberFormat="1" applyFont="1" applyFill="1" applyBorder="1" applyAlignment="1">
      <alignment horizontal="right" vertical="center"/>
    </xf>
    <xf numFmtId="3" fontId="48" fillId="2" borderId="13" xfId="15" applyNumberFormat="1" applyFont="1" applyFill="1" applyBorder="1" applyAlignment="1">
      <alignment horizontal="right" vertical="center"/>
    </xf>
    <xf numFmtId="37" fontId="48" fillId="2" borderId="2" xfId="15" applyNumberFormat="1" applyFont="1" applyFill="1" applyBorder="1" applyAlignment="1">
      <alignment horizontal="right" vertical="center"/>
    </xf>
    <xf numFmtId="3" fontId="48" fillId="2" borderId="5" xfId="1" applyNumberFormat="1" applyFont="1" applyFill="1" applyBorder="1" applyAlignment="1">
      <alignment horizontal="right" vertical="center"/>
    </xf>
    <xf numFmtId="164" fontId="48" fillId="2" borderId="2" xfId="1" applyNumberFormat="1" applyFont="1" applyFill="1" applyBorder="1" applyAlignment="1">
      <alignment horizontal="right" vertical="center"/>
    </xf>
    <xf numFmtId="3" fontId="26" fillId="0" borderId="58" xfId="15" applyNumberFormat="1" applyFont="1" applyBorder="1" applyAlignment="1">
      <alignment horizontal="right" vertical="center"/>
    </xf>
    <xf numFmtId="3" fontId="29" fillId="0" borderId="58" xfId="15" applyNumberFormat="1" applyFont="1" applyBorder="1" applyAlignment="1">
      <alignment horizontal="right" vertical="center"/>
    </xf>
    <xf numFmtId="3" fontId="36" fillId="0" borderId="21" xfId="1" applyNumberFormat="1" applyFont="1" applyFill="1" applyBorder="1" applyAlignment="1">
      <alignment vertical="center"/>
    </xf>
    <xf numFmtId="3" fontId="29" fillId="0" borderId="42" xfId="15" applyNumberFormat="1" applyFont="1" applyBorder="1" applyAlignment="1">
      <alignment horizontal="right"/>
    </xf>
    <xf numFmtId="3" fontId="29" fillId="0" borderId="24" xfId="15" applyNumberFormat="1" applyFont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8" fillId="0" borderId="0" xfId="1" applyNumberFormat="1" applyFont="1" applyFill="1" applyBorder="1" applyAlignment="1">
      <alignment horizontal="right" vertical="center"/>
    </xf>
    <xf numFmtId="0" fontId="42" fillId="0" borderId="0" xfId="0" applyFont="1"/>
    <xf numFmtId="0" fontId="29" fillId="0" borderId="46" xfId="0" applyFont="1" applyBorder="1"/>
    <xf numFmtId="38" fontId="29" fillId="0" borderId="0" xfId="0" applyNumberFormat="1" applyFont="1"/>
    <xf numFmtId="38" fontId="29" fillId="0" borderId="0" xfId="1" applyNumberFormat="1" applyFont="1"/>
    <xf numFmtId="38" fontId="50" fillId="0" borderId="0" xfId="1" applyNumberFormat="1" applyFont="1"/>
    <xf numFmtId="0" fontId="18" fillId="0" borderId="5" xfId="15" applyFont="1" applyBorder="1" applyAlignment="1">
      <alignment vertical="center"/>
    </xf>
    <xf numFmtId="0" fontId="18" fillId="2" borderId="5" xfId="15" applyFont="1" applyFill="1" applyBorder="1" applyAlignment="1">
      <alignment vertical="center"/>
    </xf>
    <xf numFmtId="0" fontId="36" fillId="0" borderId="5" xfId="15" applyFont="1" applyBorder="1" applyAlignment="1">
      <alignment vertical="center"/>
    </xf>
    <xf numFmtId="0" fontId="18" fillId="2" borderId="17" xfId="15" applyFont="1" applyFill="1" applyBorder="1" applyAlignment="1">
      <alignment vertical="center"/>
    </xf>
    <xf numFmtId="0" fontId="18" fillId="0" borderId="37" xfId="15" applyFont="1" applyBorder="1" applyAlignment="1">
      <alignment vertical="center"/>
    </xf>
    <xf numFmtId="0" fontId="20" fillId="0" borderId="25" xfId="15" applyFont="1" applyBorder="1" applyAlignment="1">
      <alignment horizontal="center" vertical="center"/>
    </xf>
    <xf numFmtId="0" fontId="20" fillId="0" borderId="59" xfId="15" applyFont="1" applyBorder="1" applyAlignment="1">
      <alignment horizontal="center" vertical="center"/>
    </xf>
    <xf numFmtId="0" fontId="20" fillId="2" borderId="13" xfId="15" applyFont="1" applyFill="1" applyBorder="1" applyAlignment="1">
      <alignment vertical="center"/>
    </xf>
    <xf numFmtId="3" fontId="36" fillId="0" borderId="60" xfId="15" applyNumberFormat="1" applyFont="1" applyBorder="1" applyAlignment="1">
      <alignment horizontal="right" vertical="center"/>
    </xf>
    <xf numFmtId="0" fontId="26" fillId="0" borderId="0" xfId="0" applyFont="1" applyAlignment="1">
      <alignment horizontal="left"/>
    </xf>
    <xf numFmtId="0" fontId="29" fillId="2" borderId="61" xfId="15" applyFont="1" applyFill="1" applyBorder="1" applyAlignment="1">
      <alignment horizontal="center" vertical="center"/>
    </xf>
    <xf numFmtId="3" fontId="29" fillId="2" borderId="45" xfId="15" applyNumberFormat="1" applyFont="1" applyFill="1" applyBorder="1" applyAlignment="1">
      <alignment horizontal="center" vertical="center"/>
    </xf>
    <xf numFmtId="0" fontId="51" fillId="0" borderId="61" xfId="18" applyFont="1" applyBorder="1"/>
    <xf numFmtId="3" fontId="51" fillId="0" borderId="45" xfId="18" applyNumberFormat="1" applyFont="1" applyBorder="1"/>
    <xf numFmtId="0" fontId="52" fillId="0" borderId="62" xfId="18" applyFont="1" applyBorder="1"/>
    <xf numFmtId="3" fontId="52" fillId="0" borderId="63" xfId="18" applyNumberFormat="1" applyFont="1" applyBorder="1"/>
    <xf numFmtId="3" fontId="52" fillId="0" borderId="62" xfId="18" applyNumberFormat="1" applyFont="1" applyBorder="1"/>
    <xf numFmtId="3" fontId="29" fillId="0" borderId="40" xfId="0" applyNumberFormat="1" applyFont="1" applyBorder="1"/>
    <xf numFmtId="3" fontId="29" fillId="2" borderId="40" xfId="0" applyNumberFormat="1" applyFont="1" applyFill="1" applyBorder="1"/>
    <xf numFmtId="3" fontId="29" fillId="0" borderId="38" xfId="0" applyNumberFormat="1" applyFont="1" applyBorder="1"/>
    <xf numFmtId="3" fontId="53" fillId="4" borderId="13" xfId="20" applyNumberFormat="1" applyFill="1" applyBorder="1" applyAlignment="1">
      <alignment horizontal="right" vertical="center"/>
    </xf>
    <xf numFmtId="0" fontId="29" fillId="0" borderId="37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42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0" fillId="0" borderId="0" xfId="15" applyFont="1" applyAlignment="1">
      <alignment horizontal="center" vertical="center"/>
    </xf>
    <xf numFmtId="0" fontId="22" fillId="0" borderId="0" xfId="15" applyFont="1" applyAlignment="1">
      <alignment horizontal="center" vertical="center"/>
    </xf>
    <xf numFmtId="0" fontId="16" fillId="0" borderId="0" xfId="15" applyFont="1" applyAlignment="1">
      <alignment horizontal="left" vertical="center"/>
    </xf>
    <xf numFmtId="0" fontId="20" fillId="0" borderId="47" xfId="15" applyFont="1" applyBorder="1" applyAlignment="1">
      <alignment horizontal="center" vertical="center" wrapText="1"/>
    </xf>
    <xf numFmtId="0" fontId="20" fillId="0" borderId="48" xfId="15" applyFont="1" applyBorder="1" applyAlignment="1">
      <alignment horizontal="center" vertical="center" wrapText="1"/>
    </xf>
    <xf numFmtId="0" fontId="20" fillId="0" borderId="49" xfId="15" applyFont="1" applyBorder="1" applyAlignment="1">
      <alignment horizontal="center" vertical="center" wrapText="1"/>
    </xf>
    <xf numFmtId="0" fontId="20" fillId="0" borderId="50" xfId="15" applyFont="1" applyBorder="1" applyAlignment="1">
      <alignment horizontal="center" vertical="center" wrapText="1"/>
    </xf>
    <xf numFmtId="0" fontId="22" fillId="2" borderId="51" xfId="15" applyFont="1" applyFill="1" applyBorder="1" applyAlignment="1">
      <alignment horizontal="center" vertical="center"/>
    </xf>
    <xf numFmtId="0" fontId="22" fillId="2" borderId="52" xfId="15" applyFont="1" applyFill="1" applyBorder="1" applyAlignment="1">
      <alignment horizontal="center" vertical="center"/>
    </xf>
    <xf numFmtId="0" fontId="20" fillId="0" borderId="51" xfId="15" applyFont="1" applyBorder="1" applyAlignment="1">
      <alignment horizontal="center" vertical="center"/>
    </xf>
    <xf numFmtId="0" fontId="20" fillId="0" borderId="53" xfId="15" applyFont="1" applyBorder="1" applyAlignment="1">
      <alignment horizontal="center" vertical="center"/>
    </xf>
    <xf numFmtId="0" fontId="20" fillId="0" borderId="54" xfId="15" applyFont="1" applyBorder="1" applyAlignment="1">
      <alignment horizontal="center" vertical="center"/>
    </xf>
    <xf numFmtId="0" fontId="20" fillId="0" borderId="52" xfId="15" applyFont="1" applyBorder="1" applyAlignment="1">
      <alignment horizontal="center" vertical="center"/>
    </xf>
    <xf numFmtId="0" fontId="22" fillId="0" borderId="51" xfId="15" applyFont="1" applyBorder="1" applyAlignment="1">
      <alignment horizontal="center" vertical="center"/>
    </xf>
    <xf numFmtId="0" fontId="22" fillId="0" borderId="52" xfId="15" applyFont="1" applyBorder="1" applyAlignment="1">
      <alignment horizontal="center" vertical="center"/>
    </xf>
    <xf numFmtId="0" fontId="20" fillId="0" borderId="55" xfId="15" applyFont="1" applyBorder="1" applyAlignment="1">
      <alignment horizontal="center" vertical="center"/>
    </xf>
    <xf numFmtId="0" fontId="20" fillId="0" borderId="56" xfId="15" applyFont="1" applyBorder="1" applyAlignment="1">
      <alignment horizontal="center" vertical="center"/>
    </xf>
    <xf numFmtId="0" fontId="20" fillId="0" borderId="51" xfId="15" applyFont="1" applyBorder="1" applyAlignment="1">
      <alignment horizontal="center" vertical="center" wrapText="1"/>
    </xf>
    <xf numFmtId="0" fontId="20" fillId="0" borderId="52" xfId="15" applyFont="1" applyBorder="1" applyAlignment="1">
      <alignment horizontal="center" vertical="center" wrapText="1"/>
    </xf>
    <xf numFmtId="0" fontId="4" fillId="0" borderId="0" xfId="15" applyFont="1" applyAlignment="1">
      <alignment horizontal="left" vertical="center"/>
    </xf>
    <xf numFmtId="0" fontId="10" fillId="0" borderId="0" xfId="15" applyFont="1" applyAlignment="1">
      <alignment horizontal="center" vertical="center"/>
    </xf>
    <xf numFmtId="0" fontId="11" fillId="0" borderId="0" xfId="15" applyFont="1" applyAlignment="1">
      <alignment horizontal="center" vertical="center"/>
    </xf>
    <xf numFmtId="0" fontId="10" fillId="0" borderId="47" xfId="15" applyFont="1" applyBorder="1" applyAlignment="1">
      <alignment horizontal="center" vertical="center" wrapText="1"/>
    </xf>
    <xf numFmtId="0" fontId="10" fillId="0" borderId="57" xfId="15" applyFont="1" applyBorder="1" applyAlignment="1">
      <alignment horizontal="center" vertical="center" wrapText="1"/>
    </xf>
    <xf numFmtId="0" fontId="10" fillId="0" borderId="49" xfId="15" applyFont="1" applyBorder="1" applyAlignment="1">
      <alignment horizontal="center" vertical="center" wrapText="1"/>
    </xf>
    <xf numFmtId="0" fontId="10" fillId="0" borderId="14" xfId="15" applyFont="1" applyBorder="1" applyAlignment="1">
      <alignment horizontal="center" vertical="center" wrapText="1"/>
    </xf>
    <xf numFmtId="0" fontId="10" fillId="0" borderId="54" xfId="15" applyFont="1" applyBorder="1" applyAlignment="1">
      <alignment horizontal="center" vertical="center" wrapText="1"/>
    </xf>
    <xf numFmtId="0" fontId="10" fillId="0" borderId="53" xfId="15" applyFont="1" applyBorder="1" applyAlignment="1">
      <alignment horizontal="center" vertical="center" wrapText="1"/>
    </xf>
    <xf numFmtId="0" fontId="10" fillId="0" borderId="55" xfId="15" applyFont="1" applyBorder="1" applyAlignment="1">
      <alignment horizontal="center" vertical="center"/>
    </xf>
    <xf numFmtId="0" fontId="10" fillId="0" borderId="54" xfId="15" applyFont="1" applyBorder="1" applyAlignment="1">
      <alignment horizontal="center" vertical="center"/>
    </xf>
    <xf numFmtId="0" fontId="10" fillId="0" borderId="53" xfId="15" applyFont="1" applyBorder="1" applyAlignment="1">
      <alignment horizontal="center" vertical="center"/>
    </xf>
    <xf numFmtId="0" fontId="10" fillId="0" borderId="56" xfId="15" applyFont="1" applyBorder="1" applyAlignment="1">
      <alignment horizontal="center" vertical="center"/>
    </xf>
    <xf numFmtId="0" fontId="11" fillId="0" borderId="51" xfId="15" applyFont="1" applyBorder="1" applyAlignment="1">
      <alignment horizontal="center" vertical="center"/>
    </xf>
    <xf numFmtId="0" fontId="11" fillId="0" borderId="52" xfId="15" applyFont="1" applyBorder="1" applyAlignment="1">
      <alignment horizontal="center" vertical="center"/>
    </xf>
    <xf numFmtId="0" fontId="29" fillId="2" borderId="0" xfId="0" applyFont="1" applyFill="1" applyBorder="1"/>
    <xf numFmtId="0" fontId="29" fillId="0" borderId="0" xfId="0" applyFont="1" applyBorder="1"/>
    <xf numFmtId="38" fontId="29" fillId="0" borderId="0" xfId="1" applyNumberFormat="1" applyFont="1" applyBorder="1"/>
    <xf numFmtId="38" fontId="29" fillId="0" borderId="42" xfId="1" applyNumberFormat="1" applyFont="1" applyBorder="1"/>
    <xf numFmtId="38" fontId="29" fillId="2" borderId="0" xfId="1" applyNumberFormat="1" applyFont="1" applyFill="1" applyBorder="1"/>
    <xf numFmtId="38" fontId="29" fillId="2" borderId="42" xfId="1" applyNumberFormat="1" applyFont="1" applyFill="1" applyBorder="1"/>
    <xf numFmtId="38" fontId="29" fillId="0" borderId="39" xfId="1" applyNumberFormat="1" applyFont="1" applyBorder="1"/>
    <xf numFmtId="38" fontId="29" fillId="0" borderId="44" xfId="1" applyNumberFormat="1" applyFont="1" applyBorder="1"/>
    <xf numFmtId="0" fontId="29" fillId="0" borderId="42" xfId="0" applyFont="1" applyBorder="1"/>
    <xf numFmtId="3" fontId="30" fillId="0" borderId="40" xfId="0" applyNumberFormat="1" applyFont="1" applyBorder="1"/>
    <xf numFmtId="38" fontId="30" fillId="0" borderId="0" xfId="0" applyNumberFormat="1" applyFont="1" applyBorder="1"/>
    <xf numFmtId="38" fontId="30" fillId="0" borderId="42" xfId="0" applyNumberFormat="1" applyFont="1" applyBorder="1"/>
    <xf numFmtId="0" fontId="0" fillId="0" borderId="46" xfId="0" applyBorder="1" applyAlignment="1">
      <alignment horizontal="center"/>
    </xf>
    <xf numFmtId="3" fontId="29" fillId="0" borderId="42" xfId="0" applyNumberFormat="1" applyFont="1" applyBorder="1"/>
    <xf numFmtId="3" fontId="29" fillId="2" borderId="42" xfId="0" applyNumberFormat="1" applyFont="1" applyFill="1" applyBorder="1"/>
    <xf numFmtId="3" fontId="29" fillId="0" borderId="44" xfId="0" applyNumberFormat="1" applyFont="1" applyBorder="1"/>
    <xf numFmtId="3" fontId="29" fillId="0" borderId="46" xfId="0" applyNumberFormat="1" applyFont="1" applyBorder="1"/>
    <xf numFmtId="3" fontId="29" fillId="0" borderId="40" xfId="15" applyNumberFormat="1" applyFont="1" applyBorder="1" applyAlignment="1">
      <alignment horizontal="right" vertical="center"/>
    </xf>
    <xf numFmtId="3" fontId="29" fillId="0" borderId="42" xfId="15" applyNumberFormat="1" applyFont="1" applyBorder="1" applyAlignment="1">
      <alignment horizontal="right" vertical="center"/>
    </xf>
    <xf numFmtId="3" fontId="29" fillId="2" borderId="40" xfId="15" applyNumberFormat="1" applyFont="1" applyFill="1" applyBorder="1" applyAlignment="1">
      <alignment horizontal="right" vertical="center"/>
    </xf>
    <xf numFmtId="3" fontId="29" fillId="2" borderId="42" xfId="15" applyNumberFormat="1" applyFont="1" applyFill="1" applyBorder="1" applyAlignment="1">
      <alignment horizontal="right" vertical="center"/>
    </xf>
    <xf numFmtId="3" fontId="29" fillId="0" borderId="38" xfId="15" applyNumberFormat="1" applyFont="1" applyBorder="1" applyAlignment="1">
      <alignment horizontal="right" vertical="center"/>
    </xf>
    <xf numFmtId="3" fontId="29" fillId="0" borderId="44" xfId="15" applyNumberFormat="1" applyFont="1" applyBorder="1" applyAlignment="1">
      <alignment horizontal="right" vertical="center"/>
    </xf>
    <xf numFmtId="3" fontId="29" fillId="0" borderId="42" xfId="1" applyNumberFormat="1" applyFont="1" applyFill="1" applyBorder="1"/>
    <xf numFmtId="3" fontId="29" fillId="2" borderId="42" xfId="1" applyNumberFormat="1" applyFont="1" applyFill="1" applyBorder="1"/>
    <xf numFmtId="3" fontId="29" fillId="0" borderId="44" xfId="15" applyNumberFormat="1" applyFont="1" applyBorder="1" applyAlignment="1">
      <alignment horizontal="right"/>
    </xf>
    <xf numFmtId="38" fontId="29" fillId="0" borderId="42" xfId="1" applyNumberFormat="1" applyFont="1" applyFill="1" applyBorder="1"/>
    <xf numFmtId="38" fontId="29" fillId="0" borderId="44" xfId="1" applyNumberFormat="1" applyFont="1" applyFill="1" applyBorder="1"/>
    <xf numFmtId="38" fontId="29" fillId="0" borderId="40" xfId="1" applyNumberFormat="1" applyFont="1" applyFill="1" applyBorder="1"/>
    <xf numFmtId="38" fontId="29" fillId="2" borderId="40" xfId="1" applyNumberFormat="1" applyFont="1" applyFill="1" applyBorder="1"/>
    <xf numFmtId="38" fontId="29" fillId="0" borderId="38" xfId="1" applyNumberFormat="1" applyFont="1" applyFill="1" applyBorder="1"/>
    <xf numFmtId="38" fontId="29" fillId="0" borderId="40" xfId="1" applyNumberFormat="1" applyFont="1" applyBorder="1"/>
  </cellXfs>
  <cellStyles count="21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19" xr:uid="{00000000-0005-0000-0000-000005000000}"/>
    <cellStyle name="Currency" xfId="6" builtinId="4"/>
    <cellStyle name="Currency 2" xfId="7" xr:uid="{00000000-0005-0000-0000-000007000000}"/>
    <cellStyle name="Currency 2 2" xfId="8" xr:uid="{00000000-0005-0000-0000-000008000000}"/>
    <cellStyle name="Currency 3" xfId="9" xr:uid="{00000000-0005-0000-0000-000009000000}"/>
    <cellStyle name="Hyperlink" xfId="20" builtinId="8"/>
    <cellStyle name="Normal" xfId="0" builtinId="0"/>
    <cellStyle name="Normal 2" xfId="10" xr:uid="{00000000-0005-0000-0000-00000B000000}"/>
    <cellStyle name="Normal 2 2" xfId="11" xr:uid="{00000000-0005-0000-0000-00000C000000}"/>
    <cellStyle name="Normal 2 3" xfId="17" xr:uid="{00000000-0005-0000-0000-00000D000000}"/>
    <cellStyle name="Normal 3" xfId="12" xr:uid="{00000000-0005-0000-0000-00000E000000}"/>
    <cellStyle name="Normal 4" xfId="13" xr:uid="{00000000-0005-0000-0000-00000F000000}"/>
    <cellStyle name="Normal 5" xfId="16" xr:uid="{00000000-0005-0000-0000-000010000000}"/>
    <cellStyle name="Normal 6" xfId="18" xr:uid="{00000000-0005-0000-0000-000011000000}"/>
    <cellStyle name="Normal_Building Permits Summary CY 1996 - 2005" xfId="14" xr:uid="{00000000-0005-0000-0000-000012000000}"/>
    <cellStyle name="Normal_table-22" xfId="15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58"/>
  <sheetViews>
    <sheetView tabSelected="1" topLeftCell="A4" zoomScale="90" zoomScaleNormal="90" zoomScaleSheetLayoutView="50" workbookViewId="0">
      <pane xSplit="2" ySplit="9" topLeftCell="C13" activePane="bottomRight" state="frozen"/>
      <selection activeCell="A4" sqref="A4"/>
      <selection pane="topRight" activeCell="C4" sqref="C4"/>
      <selection pane="bottomLeft" activeCell="A13" sqref="A13"/>
      <selection pane="bottomRight" activeCell="A4" sqref="A4:B4"/>
    </sheetView>
  </sheetViews>
  <sheetFormatPr defaultColWidth="9.109375" defaultRowHeight="15" x14ac:dyDescent="0.25"/>
  <cols>
    <col min="1" max="1" width="28.44140625" style="158" customWidth="1"/>
    <col min="2" max="2" width="6.109375" style="158" customWidth="1"/>
    <col min="3" max="3" width="10.5546875" style="158" customWidth="1"/>
    <col min="4" max="4" width="11.44140625" style="158" customWidth="1"/>
    <col min="5" max="5" width="10.5546875" style="158" customWidth="1"/>
    <col min="6" max="6" width="11.44140625" style="158" customWidth="1"/>
    <col min="7" max="7" width="10.44140625" style="158" customWidth="1"/>
    <col min="8" max="8" width="11.6640625" style="158" customWidth="1"/>
    <col min="9" max="9" width="10.109375" style="158" bestFit="1" customWidth="1"/>
    <col min="10" max="10" width="10.44140625" style="158" bestFit="1" customWidth="1"/>
    <col min="11" max="11" width="12" style="158" customWidth="1"/>
    <col min="12" max="12" width="15.44140625" style="158" bestFit="1" customWidth="1"/>
    <col min="13" max="13" width="12" style="158" customWidth="1"/>
    <col min="14" max="14" width="13.33203125" style="158" customWidth="1"/>
    <col min="15" max="15" width="11.44140625" style="158" customWidth="1"/>
    <col min="16" max="16" width="11.6640625" style="158" customWidth="1"/>
    <col min="17" max="17" width="12.5546875" style="158" customWidth="1"/>
    <col min="18" max="18" width="12.44140625" style="158" customWidth="1"/>
    <col min="19" max="19" width="10.33203125" style="158" customWidth="1"/>
    <col min="20" max="20" width="13.6640625" style="158" customWidth="1"/>
    <col min="21" max="21" width="10.6640625" style="158" customWidth="1"/>
    <col min="22" max="22" width="13" style="158" customWidth="1"/>
    <col min="23" max="23" width="9.6640625" style="158" customWidth="1"/>
    <col min="24" max="24" width="13" style="158" customWidth="1"/>
    <col min="25" max="25" width="9.6640625" style="158" customWidth="1"/>
    <col min="26" max="26" width="13" style="158" customWidth="1"/>
    <col min="27" max="28" width="11.44140625" style="158" customWidth="1"/>
    <col min="29" max="30" width="11.5546875" style="158" customWidth="1"/>
    <col min="31" max="33" width="11.6640625" style="158" customWidth="1"/>
    <col min="34" max="34" width="11.33203125" style="158" bestFit="1" customWidth="1"/>
    <col min="35" max="35" width="9.33203125" style="158" bestFit="1" customWidth="1"/>
    <col min="36" max="36" width="11.109375" style="158" customWidth="1"/>
    <col min="37" max="37" width="9.33203125" style="158" bestFit="1" customWidth="1"/>
    <col min="38" max="38" width="11.5546875" style="158" customWidth="1"/>
    <col min="39" max="39" width="9.33203125" style="158" bestFit="1" customWidth="1"/>
    <col min="40" max="40" width="11.33203125" style="158" customWidth="1"/>
    <col min="41" max="41" width="9.33203125" style="158" bestFit="1" customWidth="1"/>
    <col min="42" max="42" width="11.33203125" style="158" bestFit="1" customWidth="1"/>
    <col min="43" max="43" width="9.33203125" style="158" bestFit="1" customWidth="1"/>
    <col min="44" max="44" width="11.33203125" style="158" bestFit="1" customWidth="1"/>
    <col min="45" max="45" width="9.33203125" style="158" bestFit="1" customWidth="1"/>
    <col min="46" max="46" width="10.5546875" style="158" bestFit="1" customWidth="1"/>
    <col min="47" max="47" width="9.33203125" style="158" bestFit="1" customWidth="1"/>
    <col min="48" max="48" width="11.109375" style="158" bestFit="1" customWidth="1"/>
    <col min="49" max="49" width="9.33203125" style="158" bestFit="1" customWidth="1"/>
    <col min="50" max="50" width="11" style="158" customWidth="1"/>
    <col min="51" max="51" width="9.33203125" style="158" bestFit="1" customWidth="1"/>
    <col min="52" max="52" width="10.109375" style="158" bestFit="1" customWidth="1"/>
    <col min="53" max="53" width="9.33203125" style="158" bestFit="1" customWidth="1"/>
    <col min="54" max="54" width="10.5546875" style="158" bestFit="1" customWidth="1"/>
    <col min="55" max="55" width="9.33203125" style="158" bestFit="1" customWidth="1"/>
    <col min="56" max="56" width="10.5546875" style="158" bestFit="1" customWidth="1"/>
    <col min="57" max="57" width="9.33203125" style="158" bestFit="1" customWidth="1"/>
    <col min="58" max="58" width="11.109375" style="158" bestFit="1" customWidth="1"/>
    <col min="59" max="59" width="9.33203125" style="158" bestFit="1" customWidth="1"/>
    <col min="60" max="60" width="11.109375" style="158" bestFit="1" customWidth="1"/>
    <col min="61" max="61" width="11" style="158" customWidth="1"/>
    <col min="62" max="62" width="11.5546875" style="158" bestFit="1" customWidth="1"/>
    <col min="63" max="63" width="9.33203125" style="158" bestFit="1" customWidth="1"/>
    <col min="64" max="64" width="11.5546875" style="158" bestFit="1" customWidth="1"/>
    <col min="65" max="16384" width="9.109375" style="158"/>
  </cols>
  <sheetData>
    <row r="1" spans="1:64" s="156" customFormat="1" ht="22.8" x14ac:dyDescent="0.4">
      <c r="A1" s="284" t="s">
        <v>57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</row>
    <row r="2" spans="1:64" s="156" customFormat="1" ht="22.8" x14ac:dyDescent="0.4">
      <c r="A2" s="316" t="s">
        <v>113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</row>
    <row r="3" spans="1:64" ht="22.8" x14ac:dyDescent="0.4">
      <c r="A3" s="317" t="s">
        <v>54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7"/>
      <c r="BC3" s="317"/>
      <c r="BD3" s="317"/>
      <c r="BE3" s="317"/>
      <c r="BF3" s="317"/>
      <c r="BG3" s="317"/>
      <c r="BH3" s="317"/>
      <c r="BI3" s="317"/>
      <c r="BJ3" s="317"/>
      <c r="BK3" s="317"/>
      <c r="BL3" s="317"/>
    </row>
    <row r="4" spans="1:64" ht="30" x14ac:dyDescent="0.5">
      <c r="A4" s="315" t="s">
        <v>39</v>
      </c>
      <c r="B4" s="315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P4" s="156"/>
    </row>
    <row r="5" spans="1:64" x14ac:dyDescent="0.25">
      <c r="A5" s="159" t="s">
        <v>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</row>
    <row r="6" spans="1:64" x14ac:dyDescent="0.25">
      <c r="A6" s="174" t="s">
        <v>187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</row>
    <row r="7" spans="1:64" ht="17.399999999999999" x14ac:dyDescent="0.25">
      <c r="A7" s="160" t="s">
        <v>17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</row>
    <row r="8" spans="1:64" x14ac:dyDescent="0.25">
      <c r="A8" s="300" t="s">
        <v>188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</row>
    <row r="9" spans="1:64" ht="15.6" thickBot="1" x14ac:dyDescent="0.3"/>
    <row r="10" spans="1:64" ht="15.6" customHeight="1" x14ac:dyDescent="0.25">
      <c r="A10" s="161" t="s">
        <v>4</v>
      </c>
      <c r="B10" s="162"/>
      <c r="C10" s="313" t="s">
        <v>186</v>
      </c>
      <c r="D10" s="364"/>
      <c r="E10" s="313" t="s">
        <v>179</v>
      </c>
      <c r="F10" s="364"/>
      <c r="G10" s="313" t="s">
        <v>172</v>
      </c>
      <c r="H10" s="364"/>
      <c r="I10" s="313" t="s">
        <v>163</v>
      </c>
      <c r="J10" s="364"/>
      <c r="K10" s="313" t="s">
        <v>156</v>
      </c>
      <c r="L10" s="364"/>
      <c r="M10" s="313" t="s">
        <v>147</v>
      </c>
      <c r="N10" s="364"/>
      <c r="O10" s="313" t="s">
        <v>135</v>
      </c>
      <c r="P10" s="364"/>
      <c r="Q10" s="313" t="s">
        <v>129</v>
      </c>
      <c r="R10" s="364"/>
      <c r="S10" s="313" t="s">
        <v>126</v>
      </c>
      <c r="T10" s="364"/>
      <c r="U10" s="313" t="s">
        <v>114</v>
      </c>
      <c r="V10" s="364"/>
      <c r="W10" s="313" t="s">
        <v>110</v>
      </c>
      <c r="X10" s="364"/>
      <c r="Y10" s="313" t="s">
        <v>104</v>
      </c>
      <c r="Z10" s="364"/>
      <c r="AA10" s="313" t="s">
        <v>89</v>
      </c>
      <c r="AB10" s="314"/>
      <c r="AC10" s="313" t="s">
        <v>70</v>
      </c>
      <c r="AD10" s="314"/>
      <c r="AE10" s="313" t="s">
        <v>66</v>
      </c>
      <c r="AF10" s="314"/>
      <c r="AG10" s="313" t="s">
        <v>60</v>
      </c>
      <c r="AH10" s="314"/>
      <c r="AI10" s="313" t="s">
        <v>59</v>
      </c>
      <c r="AJ10" s="314"/>
      <c r="AK10" s="313" t="s">
        <v>56</v>
      </c>
      <c r="AL10" s="314"/>
      <c r="AM10" s="313" t="s">
        <v>51</v>
      </c>
      <c r="AN10" s="314"/>
      <c r="AO10" s="313" t="s">
        <v>47</v>
      </c>
      <c r="AP10" s="314"/>
      <c r="AQ10" s="313" t="s">
        <v>42</v>
      </c>
      <c r="AR10" s="314"/>
      <c r="AS10" s="313" t="s">
        <v>41</v>
      </c>
      <c r="AT10" s="314"/>
      <c r="AU10" s="313" t="s">
        <v>38</v>
      </c>
      <c r="AV10" s="314"/>
      <c r="AW10" s="313" t="s">
        <v>24</v>
      </c>
      <c r="AX10" s="314"/>
      <c r="AY10" s="313" t="s">
        <v>23</v>
      </c>
      <c r="AZ10" s="314"/>
      <c r="BA10" s="313" t="s">
        <v>25</v>
      </c>
      <c r="BB10" s="314"/>
      <c r="BC10" s="313" t="s">
        <v>30</v>
      </c>
      <c r="BD10" s="314"/>
      <c r="BE10" s="313" t="s">
        <v>34</v>
      </c>
      <c r="BF10" s="314"/>
      <c r="BG10" s="313" t="s">
        <v>33</v>
      </c>
      <c r="BH10" s="314"/>
      <c r="BI10" s="313" t="s">
        <v>31</v>
      </c>
      <c r="BJ10" s="314"/>
      <c r="BK10" s="312" t="s">
        <v>32</v>
      </c>
      <c r="BL10" s="314"/>
    </row>
    <row r="11" spans="1:64" s="165" customFormat="1" ht="15.6" thickBot="1" x14ac:dyDescent="0.3">
      <c r="A11" s="163"/>
      <c r="B11" s="164"/>
      <c r="C11" s="163" t="s">
        <v>2</v>
      </c>
      <c r="D11" s="219" t="s">
        <v>5</v>
      </c>
      <c r="E11" s="163" t="s">
        <v>2</v>
      </c>
      <c r="F11" s="219" t="s">
        <v>5</v>
      </c>
      <c r="G11" s="163" t="s">
        <v>2</v>
      </c>
      <c r="H11" s="219" t="s">
        <v>5</v>
      </c>
      <c r="I11" s="163" t="s">
        <v>2</v>
      </c>
      <c r="J11" s="219" t="s">
        <v>5</v>
      </c>
      <c r="K11" s="163" t="s">
        <v>2</v>
      </c>
      <c r="L11" s="219" t="s">
        <v>5</v>
      </c>
      <c r="M11" s="163" t="s">
        <v>2</v>
      </c>
      <c r="N11" s="219" t="s">
        <v>5</v>
      </c>
      <c r="O11" s="163" t="s">
        <v>2</v>
      </c>
      <c r="P11" s="219" t="s">
        <v>5</v>
      </c>
      <c r="Q11" s="163" t="s">
        <v>2</v>
      </c>
      <c r="R11" s="219" t="s">
        <v>5</v>
      </c>
      <c r="S11" s="163" t="s">
        <v>2</v>
      </c>
      <c r="T11" s="219" t="s">
        <v>5</v>
      </c>
      <c r="U11" s="163" t="s">
        <v>2</v>
      </c>
      <c r="V11" s="219" t="s">
        <v>5</v>
      </c>
      <c r="W11" s="163" t="s">
        <v>2</v>
      </c>
      <c r="X11" s="219" t="s">
        <v>5</v>
      </c>
      <c r="Y11" s="163" t="s">
        <v>2</v>
      </c>
      <c r="Z11" s="219" t="s">
        <v>5</v>
      </c>
      <c r="AA11" s="163" t="s">
        <v>2</v>
      </c>
      <c r="AB11" s="219" t="s">
        <v>5</v>
      </c>
      <c r="AC11" s="163" t="s">
        <v>2</v>
      </c>
      <c r="AD11" s="219" t="s">
        <v>67</v>
      </c>
      <c r="AE11" s="163" t="s">
        <v>2</v>
      </c>
      <c r="AF11" s="219" t="s">
        <v>67</v>
      </c>
      <c r="AG11" s="163" t="s">
        <v>2</v>
      </c>
      <c r="AH11" s="219" t="s">
        <v>5</v>
      </c>
      <c r="AI11" s="163" t="s">
        <v>2</v>
      </c>
      <c r="AJ11" s="219" t="s">
        <v>5</v>
      </c>
      <c r="AK11" s="163" t="s">
        <v>2</v>
      </c>
      <c r="AL11" s="219" t="s">
        <v>5</v>
      </c>
      <c r="AM11" s="163" t="s">
        <v>2</v>
      </c>
      <c r="AN11" s="219" t="s">
        <v>5</v>
      </c>
      <c r="AO11" s="163" t="s">
        <v>2</v>
      </c>
      <c r="AP11" s="219" t="s">
        <v>5</v>
      </c>
      <c r="AQ11" s="163" t="s">
        <v>2</v>
      </c>
      <c r="AR11" s="219" t="s">
        <v>5</v>
      </c>
      <c r="AS11" s="163" t="s">
        <v>2</v>
      </c>
      <c r="AT11" s="219" t="s">
        <v>5</v>
      </c>
      <c r="AU11" s="163" t="s">
        <v>2</v>
      </c>
      <c r="AV11" s="219" t="s">
        <v>5</v>
      </c>
      <c r="AW11" s="163" t="s">
        <v>2</v>
      </c>
      <c r="AX11" s="219" t="s">
        <v>5</v>
      </c>
      <c r="AY11" s="163" t="s">
        <v>2</v>
      </c>
      <c r="AZ11" s="219" t="s">
        <v>5</v>
      </c>
      <c r="BA11" s="163" t="s">
        <v>2</v>
      </c>
      <c r="BB11" s="219" t="s">
        <v>5</v>
      </c>
      <c r="BC11" s="163" t="s">
        <v>2</v>
      </c>
      <c r="BD11" s="219" t="s">
        <v>5</v>
      </c>
      <c r="BE11" s="163" t="s">
        <v>2</v>
      </c>
      <c r="BF11" s="219" t="s">
        <v>5</v>
      </c>
      <c r="BG11" s="163" t="s">
        <v>2</v>
      </c>
      <c r="BH11" s="219" t="s">
        <v>5</v>
      </c>
      <c r="BI11" s="163" t="s">
        <v>2</v>
      </c>
      <c r="BJ11" s="219" t="s">
        <v>5</v>
      </c>
      <c r="BK11" s="164" t="s">
        <v>2</v>
      </c>
      <c r="BL11" s="219" t="s">
        <v>5</v>
      </c>
    </row>
    <row r="12" spans="1:64" ht="7.95" customHeight="1" x14ac:dyDescent="0.25">
      <c r="A12" s="166"/>
      <c r="B12" s="167"/>
      <c r="C12" s="166"/>
      <c r="D12" s="192"/>
      <c r="E12" s="166"/>
      <c r="F12" s="192"/>
      <c r="G12" s="166"/>
      <c r="H12" s="192"/>
      <c r="I12" s="166"/>
      <c r="J12" s="192"/>
      <c r="K12" s="166"/>
      <c r="L12" s="192"/>
      <c r="M12" s="166"/>
      <c r="N12" s="192"/>
      <c r="O12" s="166"/>
      <c r="P12" s="192"/>
      <c r="Q12" s="166"/>
      <c r="R12" s="192"/>
      <c r="S12" s="166"/>
      <c r="T12" s="192"/>
      <c r="U12" s="166"/>
      <c r="V12" s="192"/>
      <c r="W12" s="166"/>
      <c r="X12" s="192"/>
      <c r="Y12" s="166"/>
      <c r="Z12" s="192"/>
      <c r="AA12" s="166"/>
      <c r="AB12" s="192"/>
      <c r="AC12" s="166"/>
      <c r="AD12" s="192"/>
      <c r="AE12" s="166"/>
      <c r="AF12" s="192"/>
      <c r="AG12" s="166"/>
      <c r="AH12" s="192"/>
      <c r="AI12" s="166"/>
      <c r="AJ12" s="192"/>
      <c r="AK12" s="166"/>
      <c r="AL12" s="192"/>
      <c r="AM12" s="166"/>
      <c r="AN12" s="192"/>
      <c r="AO12" s="166"/>
      <c r="AP12" s="192"/>
      <c r="AQ12" s="166"/>
      <c r="AR12" s="192"/>
      <c r="AS12" s="166"/>
      <c r="AT12" s="192"/>
      <c r="AU12" s="166"/>
      <c r="AV12" s="192"/>
      <c r="AW12" s="166"/>
      <c r="AX12" s="192"/>
      <c r="AY12" s="166"/>
      <c r="AZ12" s="192"/>
      <c r="BA12" s="166"/>
      <c r="BB12" s="192"/>
      <c r="BC12" s="166"/>
      <c r="BD12" s="192"/>
      <c r="BE12" s="166"/>
      <c r="BF12" s="192"/>
      <c r="BG12" s="166"/>
      <c r="BH12" s="192"/>
      <c r="BI12" s="166"/>
      <c r="BJ12" s="192"/>
      <c r="BK12" s="352"/>
      <c r="BL12" s="192"/>
    </row>
    <row r="13" spans="1:64" ht="19.5" customHeight="1" x14ac:dyDescent="0.25">
      <c r="A13" s="168" t="s">
        <v>1</v>
      </c>
      <c r="B13" s="158" t="s">
        <v>6</v>
      </c>
      <c r="C13" s="168">
        <v>35</v>
      </c>
      <c r="D13" s="365">
        <v>34177</v>
      </c>
      <c r="E13" s="308">
        <v>179</v>
      </c>
      <c r="F13" s="365">
        <v>65698</v>
      </c>
      <c r="G13" s="308">
        <v>184</v>
      </c>
      <c r="H13" s="365">
        <v>59060</v>
      </c>
      <c r="I13" s="168">
        <v>154</v>
      </c>
      <c r="J13" s="365">
        <v>47652</v>
      </c>
      <c r="K13" s="308">
        <v>270</v>
      </c>
      <c r="L13" s="365">
        <v>127702</v>
      </c>
      <c r="M13" s="308">
        <v>288</v>
      </c>
      <c r="N13" s="365">
        <v>84671</v>
      </c>
      <c r="O13" s="308">
        <v>143</v>
      </c>
      <c r="P13" s="365">
        <v>40864</v>
      </c>
      <c r="Q13" s="308">
        <v>193</v>
      </c>
      <c r="R13" s="365">
        <v>58689</v>
      </c>
      <c r="S13" s="308">
        <v>264</v>
      </c>
      <c r="T13" s="365">
        <v>72399.87</v>
      </c>
      <c r="U13" s="308">
        <v>227</v>
      </c>
      <c r="V13" s="365">
        <v>53767</v>
      </c>
      <c r="W13" s="369">
        <v>272</v>
      </c>
      <c r="X13" s="370">
        <v>59737</v>
      </c>
      <c r="Y13" s="369">
        <v>216</v>
      </c>
      <c r="Z13" s="370">
        <v>44801.721999999994</v>
      </c>
      <c r="AA13" s="369">
        <v>203</v>
      </c>
      <c r="AB13" s="370">
        <v>34689.353000000003</v>
      </c>
      <c r="AC13" s="168">
        <v>307</v>
      </c>
      <c r="AD13" s="375">
        <v>51768.728999999999</v>
      </c>
      <c r="AE13" s="369">
        <v>188</v>
      </c>
      <c r="AF13" s="378">
        <v>28617.483999999997</v>
      </c>
      <c r="AG13" s="369">
        <v>229</v>
      </c>
      <c r="AH13" s="378">
        <v>42052.198000000004</v>
      </c>
      <c r="AI13" s="369">
        <v>323</v>
      </c>
      <c r="AJ13" s="378">
        <v>58100.081879999991</v>
      </c>
      <c r="AK13" s="369">
        <v>320</v>
      </c>
      <c r="AL13" s="378">
        <v>49673.073999999993</v>
      </c>
      <c r="AM13" s="369">
        <v>318</v>
      </c>
      <c r="AN13" s="378">
        <v>55856</v>
      </c>
      <c r="AO13" s="369">
        <v>359</v>
      </c>
      <c r="AP13" s="378">
        <v>88777.44</v>
      </c>
      <c r="AQ13" s="380">
        <v>317</v>
      </c>
      <c r="AR13" s="378">
        <v>54098.565999999999</v>
      </c>
      <c r="AS13" s="380">
        <v>272</v>
      </c>
      <c r="AT13" s="378">
        <v>47524</v>
      </c>
      <c r="AU13" s="383">
        <v>229</v>
      </c>
      <c r="AV13" s="355">
        <v>24983</v>
      </c>
      <c r="AW13" s="380">
        <v>368</v>
      </c>
      <c r="AX13" s="378">
        <v>31651</v>
      </c>
      <c r="AY13" s="383">
        <v>235</v>
      </c>
      <c r="AZ13" s="355">
        <v>21682</v>
      </c>
      <c r="BA13" s="383">
        <v>237</v>
      </c>
      <c r="BB13" s="355">
        <v>20942</v>
      </c>
      <c r="BC13" s="383">
        <v>328</v>
      </c>
      <c r="BD13" s="355">
        <v>32723</v>
      </c>
      <c r="BE13" s="383">
        <v>550</v>
      </c>
      <c r="BF13" s="355">
        <v>54391</v>
      </c>
      <c r="BG13" s="383">
        <v>844</v>
      </c>
      <c r="BH13" s="355">
        <v>86279</v>
      </c>
      <c r="BI13" s="383">
        <v>519</v>
      </c>
      <c r="BJ13" s="355">
        <v>56391</v>
      </c>
      <c r="BK13" s="354">
        <v>562</v>
      </c>
      <c r="BL13" s="355">
        <v>77127</v>
      </c>
    </row>
    <row r="14" spans="1:64" ht="19.5" customHeight="1" x14ac:dyDescent="0.25">
      <c r="A14" s="168"/>
      <c r="B14" s="158" t="s">
        <v>7</v>
      </c>
      <c r="C14" s="168">
        <v>12</v>
      </c>
      <c r="D14" s="365">
        <v>587</v>
      </c>
      <c r="E14" s="308">
        <v>48</v>
      </c>
      <c r="F14" s="365">
        <v>5199</v>
      </c>
      <c r="G14" s="308">
        <v>114</v>
      </c>
      <c r="H14" s="365">
        <v>12226</v>
      </c>
      <c r="I14" s="168">
        <v>55</v>
      </c>
      <c r="J14" s="365">
        <v>3877</v>
      </c>
      <c r="K14" s="308">
        <v>82</v>
      </c>
      <c r="L14" s="365">
        <v>6938</v>
      </c>
      <c r="M14" s="308">
        <v>99</v>
      </c>
      <c r="N14" s="365">
        <v>5760</v>
      </c>
      <c r="O14" s="308">
        <v>59</v>
      </c>
      <c r="P14" s="365">
        <v>3811</v>
      </c>
      <c r="Q14" s="308">
        <v>54</v>
      </c>
      <c r="R14" s="365">
        <v>2978</v>
      </c>
      <c r="S14" s="308">
        <v>63</v>
      </c>
      <c r="T14" s="365">
        <v>5312.0140000000001</v>
      </c>
      <c r="U14" s="308">
        <v>76</v>
      </c>
      <c r="V14" s="365">
        <v>4671</v>
      </c>
      <c r="W14" s="369">
        <v>67</v>
      </c>
      <c r="X14" s="370">
        <v>4071</v>
      </c>
      <c r="Y14" s="369">
        <v>90</v>
      </c>
      <c r="Z14" s="370">
        <v>5862.9160000000002</v>
      </c>
      <c r="AA14" s="369">
        <v>84</v>
      </c>
      <c r="AB14" s="370">
        <v>5648.6919999999991</v>
      </c>
      <c r="AC14" s="168">
        <v>92</v>
      </c>
      <c r="AD14" s="375">
        <v>4501.5560000000005</v>
      </c>
      <c r="AE14" s="369">
        <v>82</v>
      </c>
      <c r="AF14" s="378">
        <v>4421.9030000000002</v>
      </c>
      <c r="AG14" s="369">
        <v>102</v>
      </c>
      <c r="AH14" s="378">
        <v>4369.6289999999999</v>
      </c>
      <c r="AI14" s="369">
        <v>116</v>
      </c>
      <c r="AJ14" s="378">
        <v>6220.5750000000007</v>
      </c>
      <c r="AK14" s="369">
        <v>168</v>
      </c>
      <c r="AL14" s="378">
        <v>8245.3639999999996</v>
      </c>
      <c r="AM14" s="369">
        <v>154</v>
      </c>
      <c r="AN14" s="378">
        <v>6375</v>
      </c>
      <c r="AO14" s="369">
        <v>146</v>
      </c>
      <c r="AP14" s="378">
        <v>6380.6679999999988</v>
      </c>
      <c r="AQ14" s="380">
        <v>126</v>
      </c>
      <c r="AR14" s="378">
        <v>4752.1200000000008</v>
      </c>
      <c r="AS14" s="380">
        <v>145</v>
      </c>
      <c r="AT14" s="378">
        <v>6290</v>
      </c>
      <c r="AU14" s="383">
        <v>187</v>
      </c>
      <c r="AV14" s="355">
        <v>7259</v>
      </c>
      <c r="AW14" s="380">
        <v>677</v>
      </c>
      <c r="AX14" s="378">
        <v>24895</v>
      </c>
      <c r="AY14" s="383">
        <v>199</v>
      </c>
      <c r="AZ14" s="355">
        <v>6951</v>
      </c>
      <c r="BA14" s="383">
        <v>100</v>
      </c>
      <c r="BB14" s="355">
        <v>3576</v>
      </c>
      <c r="BC14" s="383">
        <v>111</v>
      </c>
      <c r="BD14" s="355">
        <v>4180</v>
      </c>
      <c r="BE14" s="383">
        <v>215</v>
      </c>
      <c r="BF14" s="355">
        <v>9841</v>
      </c>
      <c r="BG14" s="383">
        <v>849</v>
      </c>
      <c r="BH14" s="355">
        <v>37107</v>
      </c>
      <c r="BI14" s="383">
        <v>232</v>
      </c>
      <c r="BJ14" s="355">
        <v>9974</v>
      </c>
      <c r="BK14" s="354">
        <v>231</v>
      </c>
      <c r="BL14" s="355">
        <v>9044</v>
      </c>
    </row>
    <row r="15" spans="1:64" ht="19.5" customHeight="1" x14ac:dyDescent="0.25">
      <c r="A15" s="168"/>
      <c r="B15" s="158" t="s">
        <v>69</v>
      </c>
      <c r="C15" s="168">
        <v>5</v>
      </c>
      <c r="D15" s="365">
        <v>318</v>
      </c>
      <c r="E15" s="308">
        <v>30</v>
      </c>
      <c r="F15" s="365">
        <v>2844</v>
      </c>
      <c r="G15" s="308">
        <v>68</v>
      </c>
      <c r="H15" s="365">
        <v>7008</v>
      </c>
      <c r="I15" s="168">
        <v>29</v>
      </c>
      <c r="J15" s="365">
        <v>2304</v>
      </c>
      <c r="K15" s="308">
        <v>37</v>
      </c>
      <c r="L15" s="365">
        <v>2187</v>
      </c>
      <c r="M15" s="308">
        <v>33</v>
      </c>
      <c r="N15" s="365">
        <v>1227</v>
      </c>
      <c r="O15" s="308">
        <v>28</v>
      </c>
      <c r="P15" s="365">
        <v>2979</v>
      </c>
      <c r="Q15" s="308">
        <v>32</v>
      </c>
      <c r="R15" s="365">
        <v>2020</v>
      </c>
      <c r="S15" s="308">
        <v>34</v>
      </c>
      <c r="T15" s="365">
        <v>1863.704</v>
      </c>
      <c r="U15" s="308">
        <v>204</v>
      </c>
      <c r="V15" s="365">
        <v>4471</v>
      </c>
      <c r="W15" s="369">
        <v>458</v>
      </c>
      <c r="X15" s="370">
        <v>9526</v>
      </c>
      <c r="Y15" s="369">
        <v>246</v>
      </c>
      <c r="Z15" s="370">
        <v>6138.85</v>
      </c>
      <c r="AA15" s="369">
        <v>55</v>
      </c>
      <c r="AB15" s="370">
        <v>852.92700000000002</v>
      </c>
      <c r="AC15" s="168">
        <v>39</v>
      </c>
      <c r="AD15" s="375">
        <v>748.23199999999997</v>
      </c>
      <c r="AE15" s="369"/>
      <c r="AF15" s="378"/>
      <c r="AG15" s="369"/>
      <c r="AH15" s="378"/>
      <c r="AI15" s="369"/>
      <c r="AJ15" s="378"/>
      <c r="AK15" s="369"/>
      <c r="AL15" s="378"/>
      <c r="AM15" s="369"/>
      <c r="AN15" s="378"/>
      <c r="AO15" s="369"/>
      <c r="AP15" s="378"/>
      <c r="AQ15" s="380"/>
      <c r="AR15" s="378"/>
      <c r="AS15" s="380"/>
      <c r="AT15" s="378"/>
      <c r="AU15" s="383"/>
      <c r="AV15" s="355"/>
      <c r="AW15" s="380"/>
      <c r="AX15" s="378"/>
      <c r="AY15" s="383"/>
      <c r="AZ15" s="355"/>
      <c r="BA15" s="383"/>
      <c r="BB15" s="355"/>
      <c r="BC15" s="383"/>
      <c r="BD15" s="355"/>
      <c r="BE15" s="383"/>
      <c r="BF15" s="355"/>
      <c r="BG15" s="383"/>
      <c r="BH15" s="355"/>
      <c r="BI15" s="383"/>
      <c r="BJ15" s="355"/>
      <c r="BK15" s="354"/>
      <c r="BL15" s="355"/>
    </row>
    <row r="16" spans="1:64" ht="19.5" customHeight="1" x14ac:dyDescent="0.25">
      <c r="A16" s="166"/>
      <c r="B16" s="167"/>
      <c r="C16" s="166"/>
      <c r="D16" s="366"/>
      <c r="E16" s="309"/>
      <c r="F16" s="366"/>
      <c r="G16" s="309"/>
      <c r="H16" s="366"/>
      <c r="I16" s="166"/>
      <c r="J16" s="366"/>
      <c r="K16" s="309"/>
      <c r="L16" s="366"/>
      <c r="M16" s="309"/>
      <c r="N16" s="366"/>
      <c r="O16" s="309"/>
      <c r="P16" s="366"/>
      <c r="Q16" s="309"/>
      <c r="R16" s="366"/>
      <c r="S16" s="309"/>
      <c r="T16" s="366"/>
      <c r="U16" s="309"/>
      <c r="V16" s="366"/>
      <c r="W16" s="371"/>
      <c r="X16" s="372"/>
      <c r="Y16" s="371"/>
      <c r="Z16" s="372"/>
      <c r="AA16" s="371"/>
      <c r="AB16" s="372"/>
      <c r="AC16" s="166"/>
      <c r="AD16" s="376"/>
      <c r="AE16" s="371"/>
      <c r="AF16" s="357"/>
      <c r="AG16" s="371"/>
      <c r="AH16" s="357"/>
      <c r="AI16" s="371"/>
      <c r="AJ16" s="357"/>
      <c r="AK16" s="371"/>
      <c r="AL16" s="357"/>
      <c r="AM16" s="371"/>
      <c r="AN16" s="357"/>
      <c r="AO16" s="371"/>
      <c r="AP16" s="357"/>
      <c r="AQ16" s="381"/>
      <c r="AR16" s="357"/>
      <c r="AS16" s="381"/>
      <c r="AT16" s="357"/>
      <c r="AU16" s="381"/>
      <c r="AV16" s="357"/>
      <c r="AW16" s="381"/>
      <c r="AX16" s="357"/>
      <c r="AY16" s="381"/>
      <c r="AZ16" s="357"/>
      <c r="BA16" s="381"/>
      <c r="BB16" s="357"/>
      <c r="BC16" s="381"/>
      <c r="BD16" s="357"/>
      <c r="BE16" s="381"/>
      <c r="BF16" s="357"/>
      <c r="BG16" s="381"/>
      <c r="BH16" s="357"/>
      <c r="BI16" s="381"/>
      <c r="BJ16" s="357"/>
      <c r="BK16" s="356"/>
      <c r="BL16" s="357"/>
    </row>
    <row r="17" spans="1:64" ht="19.5" customHeight="1" x14ac:dyDescent="0.25">
      <c r="A17" s="168" t="s">
        <v>8</v>
      </c>
      <c r="B17" s="158" t="s">
        <v>6</v>
      </c>
      <c r="C17" s="168">
        <v>0</v>
      </c>
      <c r="D17" s="365">
        <v>0</v>
      </c>
      <c r="E17" s="308">
        <v>0</v>
      </c>
      <c r="F17" s="365">
        <v>0</v>
      </c>
      <c r="G17" s="308">
        <v>0</v>
      </c>
      <c r="H17" s="365">
        <v>0</v>
      </c>
      <c r="I17" s="168">
        <v>0</v>
      </c>
      <c r="J17" s="365">
        <v>0</v>
      </c>
      <c r="K17" s="308">
        <v>0</v>
      </c>
      <c r="L17" s="365">
        <v>0</v>
      </c>
      <c r="M17" s="308">
        <v>0</v>
      </c>
      <c r="N17" s="365">
        <v>0</v>
      </c>
      <c r="O17" s="308">
        <v>0</v>
      </c>
      <c r="P17" s="365">
        <v>0</v>
      </c>
      <c r="Q17" s="308">
        <v>0</v>
      </c>
      <c r="R17" s="365">
        <v>0</v>
      </c>
      <c r="S17" s="308">
        <v>0</v>
      </c>
      <c r="T17" s="365">
        <v>0</v>
      </c>
      <c r="U17" s="308">
        <v>0</v>
      </c>
      <c r="V17" s="365">
        <v>0</v>
      </c>
      <c r="W17" s="369">
        <v>0</v>
      </c>
      <c r="X17" s="370">
        <v>0</v>
      </c>
      <c r="Y17" s="369">
        <v>0</v>
      </c>
      <c r="Z17" s="370">
        <v>0</v>
      </c>
      <c r="AA17" s="369">
        <v>0</v>
      </c>
      <c r="AB17" s="370">
        <v>0</v>
      </c>
      <c r="AC17" s="168">
        <v>3</v>
      </c>
      <c r="AD17" s="375">
        <v>30159.7</v>
      </c>
      <c r="AE17" s="369">
        <v>5</v>
      </c>
      <c r="AF17" s="378">
        <v>6232.8919999999998</v>
      </c>
      <c r="AG17" s="369">
        <v>6</v>
      </c>
      <c r="AH17" s="378">
        <v>15670</v>
      </c>
      <c r="AI17" s="369">
        <v>5</v>
      </c>
      <c r="AJ17" s="378">
        <v>28493.967000000001</v>
      </c>
      <c r="AK17" s="369">
        <v>1</v>
      </c>
      <c r="AL17" s="378">
        <v>3500</v>
      </c>
      <c r="AM17" s="369">
        <v>5</v>
      </c>
      <c r="AN17" s="378">
        <v>2870</v>
      </c>
      <c r="AO17" s="369">
        <v>5</v>
      </c>
      <c r="AP17" s="378">
        <v>3000.87</v>
      </c>
      <c r="AQ17" s="380">
        <v>2</v>
      </c>
      <c r="AR17" s="378">
        <v>3750</v>
      </c>
      <c r="AS17" s="380">
        <v>1</v>
      </c>
      <c r="AT17" s="378">
        <v>392</v>
      </c>
      <c r="AU17" s="383">
        <v>2</v>
      </c>
      <c r="AV17" s="355">
        <v>858</v>
      </c>
      <c r="AW17" s="380">
        <v>1</v>
      </c>
      <c r="AX17" s="378">
        <v>203</v>
      </c>
      <c r="AY17" s="383">
        <v>1</v>
      </c>
      <c r="AZ17" s="355">
        <v>250</v>
      </c>
      <c r="BA17" s="383">
        <v>1</v>
      </c>
      <c r="BB17" s="355">
        <v>212</v>
      </c>
      <c r="BC17" s="383">
        <v>3</v>
      </c>
      <c r="BD17" s="355">
        <v>1150</v>
      </c>
      <c r="BE17" s="383">
        <v>1</v>
      </c>
      <c r="BF17" s="355">
        <v>1200</v>
      </c>
      <c r="BG17" s="383">
        <v>2</v>
      </c>
      <c r="BH17" s="355">
        <v>1290</v>
      </c>
      <c r="BI17" s="383">
        <v>6</v>
      </c>
      <c r="BJ17" s="355">
        <v>2336</v>
      </c>
      <c r="BK17" s="354">
        <v>7</v>
      </c>
      <c r="BL17" s="355">
        <v>13305</v>
      </c>
    </row>
    <row r="18" spans="1:64" ht="19.5" customHeight="1" x14ac:dyDescent="0.25">
      <c r="A18" s="168" t="s">
        <v>9</v>
      </c>
      <c r="B18" s="158" t="s">
        <v>7</v>
      </c>
      <c r="C18" s="168">
        <v>0</v>
      </c>
      <c r="D18" s="365">
        <v>0</v>
      </c>
      <c r="E18" s="308">
        <v>0</v>
      </c>
      <c r="F18" s="365">
        <v>0</v>
      </c>
      <c r="G18" s="308">
        <v>0</v>
      </c>
      <c r="H18" s="365">
        <v>0</v>
      </c>
      <c r="I18" s="168">
        <v>0</v>
      </c>
      <c r="J18" s="365">
        <v>0</v>
      </c>
      <c r="K18" s="308">
        <v>2</v>
      </c>
      <c r="L18" s="365">
        <v>4471</v>
      </c>
      <c r="M18" s="308">
        <v>0</v>
      </c>
      <c r="N18" s="365">
        <v>0</v>
      </c>
      <c r="O18" s="308">
        <v>0</v>
      </c>
      <c r="P18" s="365">
        <v>0</v>
      </c>
      <c r="Q18" s="308">
        <v>0</v>
      </c>
      <c r="R18" s="365">
        <v>0</v>
      </c>
      <c r="S18" s="308">
        <v>0</v>
      </c>
      <c r="T18" s="365">
        <v>0</v>
      </c>
      <c r="U18" s="308">
        <v>0</v>
      </c>
      <c r="V18" s="365">
        <v>0</v>
      </c>
      <c r="W18" s="369">
        <v>0</v>
      </c>
      <c r="X18" s="370">
        <v>0</v>
      </c>
      <c r="Y18" s="369">
        <v>0</v>
      </c>
      <c r="Z18" s="370">
        <v>0</v>
      </c>
      <c r="AA18" s="369">
        <v>0</v>
      </c>
      <c r="AB18" s="370">
        <v>0</v>
      </c>
      <c r="AC18" s="168">
        <v>0</v>
      </c>
      <c r="AD18" s="375">
        <v>0</v>
      </c>
      <c r="AE18" s="369">
        <v>6</v>
      </c>
      <c r="AF18" s="378">
        <v>5099</v>
      </c>
      <c r="AG18" s="369">
        <v>2</v>
      </c>
      <c r="AH18" s="378">
        <v>55</v>
      </c>
      <c r="AI18" s="369">
        <v>0</v>
      </c>
      <c r="AJ18" s="378">
        <v>0</v>
      </c>
      <c r="AK18" s="369">
        <v>11</v>
      </c>
      <c r="AL18" s="378">
        <v>3283.31</v>
      </c>
      <c r="AM18" s="369">
        <v>5</v>
      </c>
      <c r="AN18" s="378">
        <v>250</v>
      </c>
      <c r="AO18" s="369">
        <v>2</v>
      </c>
      <c r="AP18" s="378">
        <v>10008</v>
      </c>
      <c r="AQ18" s="380">
        <v>8</v>
      </c>
      <c r="AR18" s="378">
        <v>1663</v>
      </c>
      <c r="AS18" s="380">
        <v>3</v>
      </c>
      <c r="AT18" s="378">
        <v>305</v>
      </c>
      <c r="AU18" s="383">
        <v>3</v>
      </c>
      <c r="AV18" s="355">
        <v>149</v>
      </c>
      <c r="AW18" s="380">
        <v>2</v>
      </c>
      <c r="AX18" s="378">
        <v>194</v>
      </c>
      <c r="AY18" s="383">
        <v>4</v>
      </c>
      <c r="AZ18" s="355">
        <v>538</v>
      </c>
      <c r="BA18" s="383">
        <v>4</v>
      </c>
      <c r="BB18" s="355">
        <v>225</v>
      </c>
      <c r="BC18" s="383">
        <v>2</v>
      </c>
      <c r="BD18" s="355">
        <v>74</v>
      </c>
      <c r="BE18" s="383">
        <v>8</v>
      </c>
      <c r="BF18" s="355">
        <v>3572</v>
      </c>
      <c r="BG18" s="383">
        <v>3</v>
      </c>
      <c r="BH18" s="355">
        <v>531</v>
      </c>
      <c r="BI18" s="383">
        <v>4</v>
      </c>
      <c r="BJ18" s="355">
        <v>299</v>
      </c>
      <c r="BK18" s="354">
        <v>8</v>
      </c>
      <c r="BL18" s="355">
        <v>596</v>
      </c>
    </row>
    <row r="19" spans="1:64" ht="19.5" customHeight="1" x14ac:dyDescent="0.25">
      <c r="A19" s="168"/>
      <c r="B19" s="158" t="s">
        <v>69</v>
      </c>
      <c r="C19" s="168">
        <v>0</v>
      </c>
      <c r="D19" s="365">
        <v>0</v>
      </c>
      <c r="E19" s="308">
        <v>0</v>
      </c>
      <c r="F19" s="365">
        <v>0</v>
      </c>
      <c r="G19" s="308">
        <v>0</v>
      </c>
      <c r="H19" s="365">
        <v>0</v>
      </c>
      <c r="I19" s="168">
        <v>0</v>
      </c>
      <c r="J19" s="365">
        <v>0</v>
      </c>
      <c r="K19" s="308">
        <v>4</v>
      </c>
      <c r="L19" s="365">
        <v>618</v>
      </c>
      <c r="M19" s="308">
        <v>0</v>
      </c>
      <c r="N19" s="365">
        <v>0</v>
      </c>
      <c r="O19" s="308">
        <v>0</v>
      </c>
      <c r="P19" s="365">
        <v>0</v>
      </c>
      <c r="Q19" s="308">
        <v>0</v>
      </c>
      <c r="R19" s="365">
        <v>0</v>
      </c>
      <c r="S19" s="308">
        <v>0</v>
      </c>
      <c r="T19" s="365">
        <v>0</v>
      </c>
      <c r="U19" s="308">
        <v>0</v>
      </c>
      <c r="V19" s="365">
        <v>0</v>
      </c>
      <c r="W19" s="369">
        <v>0</v>
      </c>
      <c r="X19" s="370">
        <v>0</v>
      </c>
      <c r="Y19" s="369">
        <v>0</v>
      </c>
      <c r="Z19" s="370">
        <v>0</v>
      </c>
      <c r="AA19" s="369">
        <v>0</v>
      </c>
      <c r="AB19" s="370">
        <v>0</v>
      </c>
      <c r="AC19" s="168">
        <v>0</v>
      </c>
      <c r="AD19" s="375">
        <v>0</v>
      </c>
      <c r="AE19" s="369"/>
      <c r="AF19" s="378"/>
      <c r="AG19" s="369"/>
      <c r="AH19" s="378"/>
      <c r="AI19" s="369"/>
      <c r="AJ19" s="378"/>
      <c r="AK19" s="369"/>
      <c r="AL19" s="378"/>
      <c r="AM19" s="369"/>
      <c r="AN19" s="378"/>
      <c r="AO19" s="369"/>
      <c r="AP19" s="378"/>
      <c r="AQ19" s="380"/>
      <c r="AR19" s="378"/>
      <c r="AS19" s="380"/>
      <c r="AT19" s="378"/>
      <c r="AU19" s="383"/>
      <c r="AV19" s="355"/>
      <c r="AW19" s="380"/>
      <c r="AX19" s="378"/>
      <c r="AY19" s="383"/>
      <c r="AZ19" s="355"/>
      <c r="BA19" s="383"/>
      <c r="BB19" s="355"/>
      <c r="BC19" s="383"/>
      <c r="BD19" s="355"/>
      <c r="BE19" s="383"/>
      <c r="BF19" s="355"/>
      <c r="BG19" s="383"/>
      <c r="BH19" s="355"/>
      <c r="BI19" s="383"/>
      <c r="BJ19" s="355"/>
      <c r="BK19" s="354"/>
      <c r="BL19" s="355"/>
    </row>
    <row r="20" spans="1:64" ht="19.5" customHeight="1" x14ac:dyDescent="0.25">
      <c r="A20" s="166"/>
      <c r="B20" s="167"/>
      <c r="C20" s="166"/>
      <c r="D20" s="366"/>
      <c r="E20" s="309"/>
      <c r="F20" s="366"/>
      <c r="G20" s="309"/>
      <c r="H20" s="366"/>
      <c r="I20" s="166"/>
      <c r="J20" s="366"/>
      <c r="K20" s="309"/>
      <c r="L20" s="366"/>
      <c r="M20" s="309"/>
      <c r="N20" s="366"/>
      <c r="O20" s="309"/>
      <c r="P20" s="366"/>
      <c r="Q20" s="309"/>
      <c r="R20" s="366"/>
      <c r="S20" s="309"/>
      <c r="T20" s="366"/>
      <c r="U20" s="309"/>
      <c r="V20" s="366"/>
      <c r="W20" s="371"/>
      <c r="X20" s="372"/>
      <c r="Y20" s="371"/>
      <c r="Z20" s="372"/>
      <c r="AA20" s="371"/>
      <c r="AB20" s="372"/>
      <c r="AC20" s="166"/>
      <c r="AD20" s="376"/>
      <c r="AE20" s="371"/>
      <c r="AF20" s="357"/>
      <c r="AG20" s="371"/>
      <c r="AH20" s="357"/>
      <c r="AI20" s="371"/>
      <c r="AJ20" s="357"/>
      <c r="AK20" s="371"/>
      <c r="AL20" s="357"/>
      <c r="AM20" s="371"/>
      <c r="AN20" s="357"/>
      <c r="AO20" s="371"/>
      <c r="AP20" s="357"/>
      <c r="AQ20" s="381"/>
      <c r="AR20" s="357"/>
      <c r="AS20" s="381"/>
      <c r="AT20" s="357"/>
      <c r="AU20" s="381"/>
      <c r="AV20" s="357"/>
      <c r="AW20" s="381"/>
      <c r="AX20" s="357"/>
      <c r="AY20" s="381"/>
      <c r="AZ20" s="357"/>
      <c r="BA20" s="381"/>
      <c r="BB20" s="357"/>
      <c r="BC20" s="381"/>
      <c r="BD20" s="357"/>
      <c r="BE20" s="381"/>
      <c r="BF20" s="357"/>
      <c r="BG20" s="381"/>
      <c r="BH20" s="357"/>
      <c r="BI20" s="381"/>
      <c r="BJ20" s="357"/>
      <c r="BK20" s="356"/>
      <c r="BL20" s="357"/>
    </row>
    <row r="21" spans="1:64" ht="19.5" customHeight="1" x14ac:dyDescent="0.25">
      <c r="A21" s="168" t="s">
        <v>10</v>
      </c>
      <c r="B21" s="158" t="s">
        <v>6</v>
      </c>
      <c r="C21" s="168">
        <v>0</v>
      </c>
      <c r="D21" s="365">
        <v>0</v>
      </c>
      <c r="E21" s="308">
        <v>0</v>
      </c>
      <c r="F21" s="365">
        <v>0</v>
      </c>
      <c r="G21" s="308">
        <v>0</v>
      </c>
      <c r="H21" s="365">
        <v>0</v>
      </c>
      <c r="I21" s="168">
        <v>0</v>
      </c>
      <c r="J21" s="365">
        <v>0</v>
      </c>
      <c r="K21" s="308">
        <v>0</v>
      </c>
      <c r="L21" s="365">
        <v>0</v>
      </c>
      <c r="M21" s="308">
        <v>0</v>
      </c>
      <c r="N21" s="365">
        <v>0</v>
      </c>
      <c r="O21" s="308">
        <v>0</v>
      </c>
      <c r="P21" s="365">
        <v>0</v>
      </c>
      <c r="Q21" s="308">
        <v>0</v>
      </c>
      <c r="R21" s="365">
        <v>0</v>
      </c>
      <c r="S21" s="308">
        <v>0</v>
      </c>
      <c r="T21" s="365">
        <v>0</v>
      </c>
      <c r="U21" s="308">
        <v>0</v>
      </c>
      <c r="V21" s="365">
        <v>0</v>
      </c>
      <c r="W21" s="369">
        <v>0</v>
      </c>
      <c r="X21" s="370">
        <v>0</v>
      </c>
      <c r="Y21" s="369">
        <v>0</v>
      </c>
      <c r="Z21" s="370">
        <v>0</v>
      </c>
      <c r="AA21" s="369">
        <v>0</v>
      </c>
      <c r="AB21" s="370">
        <v>0</v>
      </c>
      <c r="AC21" s="168">
        <v>0</v>
      </c>
      <c r="AD21" s="375">
        <v>0</v>
      </c>
      <c r="AE21" s="369">
        <v>0</v>
      </c>
      <c r="AF21" s="378">
        <v>0</v>
      </c>
      <c r="AG21" s="369">
        <v>1</v>
      </c>
      <c r="AH21" s="378">
        <v>750</v>
      </c>
      <c r="AI21" s="369">
        <v>0</v>
      </c>
      <c r="AJ21" s="378">
        <v>0</v>
      </c>
      <c r="AK21" s="369">
        <v>0</v>
      </c>
      <c r="AL21" s="378">
        <v>0</v>
      </c>
      <c r="AM21" s="369">
        <v>0</v>
      </c>
      <c r="AN21" s="378">
        <v>0</v>
      </c>
      <c r="AO21" s="369">
        <v>1</v>
      </c>
      <c r="AP21" s="378">
        <v>51000</v>
      </c>
      <c r="AQ21" s="380">
        <v>2</v>
      </c>
      <c r="AR21" s="378">
        <v>6817.3620000000001</v>
      </c>
      <c r="AS21" s="380">
        <v>0</v>
      </c>
      <c r="AT21" s="378">
        <v>0</v>
      </c>
      <c r="AU21" s="383">
        <v>0</v>
      </c>
      <c r="AV21" s="355">
        <v>0</v>
      </c>
      <c r="AW21" s="380">
        <v>0</v>
      </c>
      <c r="AX21" s="378">
        <v>0</v>
      </c>
      <c r="AY21" s="383">
        <v>0</v>
      </c>
      <c r="AZ21" s="355">
        <v>0</v>
      </c>
      <c r="BA21" s="383">
        <v>0</v>
      </c>
      <c r="BB21" s="355">
        <v>0</v>
      </c>
      <c r="BC21" s="383">
        <v>0</v>
      </c>
      <c r="BD21" s="355">
        <v>0</v>
      </c>
      <c r="BE21" s="383">
        <v>0</v>
      </c>
      <c r="BF21" s="355">
        <v>0</v>
      </c>
      <c r="BG21" s="383">
        <v>0</v>
      </c>
      <c r="BH21" s="355">
        <v>0</v>
      </c>
      <c r="BI21" s="383">
        <v>4</v>
      </c>
      <c r="BJ21" s="355">
        <v>49035</v>
      </c>
      <c r="BK21" s="354">
        <v>3</v>
      </c>
      <c r="BL21" s="355">
        <v>10395</v>
      </c>
    </row>
    <row r="22" spans="1:64" ht="19.5" customHeight="1" x14ac:dyDescent="0.25">
      <c r="A22" s="168"/>
      <c r="B22" s="158" t="s">
        <v>7</v>
      </c>
      <c r="C22" s="168">
        <v>0</v>
      </c>
      <c r="D22" s="365">
        <v>0</v>
      </c>
      <c r="E22" s="308">
        <v>0</v>
      </c>
      <c r="F22" s="365">
        <v>0</v>
      </c>
      <c r="G22" s="308">
        <v>0</v>
      </c>
      <c r="H22" s="365">
        <v>0</v>
      </c>
      <c r="I22" s="168">
        <v>0</v>
      </c>
      <c r="J22" s="365">
        <v>0</v>
      </c>
      <c r="K22" s="308">
        <v>0</v>
      </c>
      <c r="L22" s="365">
        <v>0</v>
      </c>
      <c r="M22" s="308">
        <v>0</v>
      </c>
      <c r="N22" s="365">
        <v>0</v>
      </c>
      <c r="O22" s="308">
        <v>0</v>
      </c>
      <c r="P22" s="365">
        <v>0</v>
      </c>
      <c r="Q22" s="308">
        <v>0</v>
      </c>
      <c r="R22" s="365">
        <v>0</v>
      </c>
      <c r="S22" s="308">
        <v>0</v>
      </c>
      <c r="T22" s="365">
        <v>0</v>
      </c>
      <c r="U22" s="308">
        <v>0</v>
      </c>
      <c r="V22" s="365">
        <v>0</v>
      </c>
      <c r="W22" s="369">
        <v>0</v>
      </c>
      <c r="X22" s="370">
        <v>0</v>
      </c>
      <c r="Y22" s="369">
        <v>0</v>
      </c>
      <c r="Z22" s="370">
        <v>0</v>
      </c>
      <c r="AA22" s="369">
        <v>0</v>
      </c>
      <c r="AB22" s="370">
        <v>0</v>
      </c>
      <c r="AC22" s="168">
        <v>0</v>
      </c>
      <c r="AD22" s="375">
        <v>0</v>
      </c>
      <c r="AE22" s="369">
        <v>1</v>
      </c>
      <c r="AF22" s="378">
        <v>80</v>
      </c>
      <c r="AG22" s="369">
        <v>3</v>
      </c>
      <c r="AH22" s="378">
        <v>934</v>
      </c>
      <c r="AI22" s="369">
        <v>1</v>
      </c>
      <c r="AJ22" s="378">
        <v>200</v>
      </c>
      <c r="AK22" s="369">
        <v>0</v>
      </c>
      <c r="AL22" s="378">
        <v>0</v>
      </c>
      <c r="AM22" s="369">
        <v>7</v>
      </c>
      <c r="AN22" s="378">
        <v>3049.4169999999999</v>
      </c>
      <c r="AO22" s="369">
        <v>7</v>
      </c>
      <c r="AP22" s="378">
        <v>3771.4</v>
      </c>
      <c r="AQ22" s="380">
        <v>6</v>
      </c>
      <c r="AR22" s="378">
        <v>9128.7620000000006</v>
      </c>
      <c r="AS22" s="380">
        <v>6</v>
      </c>
      <c r="AT22" s="378">
        <v>2780</v>
      </c>
      <c r="AU22" s="383">
        <v>1</v>
      </c>
      <c r="AV22" s="355">
        <v>6000</v>
      </c>
      <c r="AW22" s="380">
        <v>6</v>
      </c>
      <c r="AX22" s="378">
        <v>2239</v>
      </c>
      <c r="AY22" s="383">
        <v>5</v>
      </c>
      <c r="AZ22" s="355">
        <v>9799</v>
      </c>
      <c r="BA22" s="383">
        <v>2</v>
      </c>
      <c r="BB22" s="355">
        <v>5965</v>
      </c>
      <c r="BC22" s="383">
        <v>7</v>
      </c>
      <c r="BD22" s="355">
        <v>6243</v>
      </c>
      <c r="BE22" s="383">
        <v>2</v>
      </c>
      <c r="BF22" s="355">
        <v>8401</v>
      </c>
      <c r="BG22" s="383">
        <v>16</v>
      </c>
      <c r="BH22" s="355">
        <v>12095</v>
      </c>
      <c r="BI22" s="383">
        <v>14</v>
      </c>
      <c r="BJ22" s="355">
        <v>47857</v>
      </c>
      <c r="BK22" s="354">
        <v>14</v>
      </c>
      <c r="BL22" s="355">
        <v>1282</v>
      </c>
    </row>
    <row r="23" spans="1:64" ht="19.5" customHeight="1" x14ac:dyDescent="0.25">
      <c r="A23" s="168"/>
      <c r="B23" s="158" t="s">
        <v>69</v>
      </c>
      <c r="C23" s="168">
        <v>0</v>
      </c>
      <c r="D23" s="365">
        <v>0</v>
      </c>
      <c r="E23" s="308">
        <v>0</v>
      </c>
      <c r="F23" s="365">
        <v>0</v>
      </c>
      <c r="G23" s="308">
        <v>0</v>
      </c>
      <c r="H23" s="365">
        <v>0</v>
      </c>
      <c r="I23" s="168">
        <v>0</v>
      </c>
      <c r="J23" s="365">
        <v>0</v>
      </c>
      <c r="K23" s="308">
        <v>0</v>
      </c>
      <c r="L23" s="365">
        <v>0</v>
      </c>
      <c r="M23" s="308">
        <v>0</v>
      </c>
      <c r="N23" s="365">
        <v>0</v>
      </c>
      <c r="O23" s="308">
        <v>0</v>
      </c>
      <c r="P23" s="365">
        <v>0</v>
      </c>
      <c r="Q23" s="308">
        <v>0</v>
      </c>
      <c r="R23" s="365">
        <v>0</v>
      </c>
      <c r="S23" s="308">
        <v>0</v>
      </c>
      <c r="T23" s="365">
        <v>0</v>
      </c>
      <c r="U23" s="308">
        <v>0</v>
      </c>
      <c r="V23" s="365">
        <v>0</v>
      </c>
      <c r="W23" s="369">
        <v>0</v>
      </c>
      <c r="X23" s="370">
        <v>0</v>
      </c>
      <c r="Y23" s="369">
        <v>0</v>
      </c>
      <c r="Z23" s="370">
        <v>0</v>
      </c>
      <c r="AA23" s="369">
        <v>0</v>
      </c>
      <c r="AB23" s="370">
        <v>0</v>
      </c>
      <c r="AC23" s="168">
        <v>0</v>
      </c>
      <c r="AD23" s="375">
        <v>0</v>
      </c>
      <c r="AE23" s="369"/>
      <c r="AF23" s="378"/>
      <c r="AG23" s="369"/>
      <c r="AH23" s="378"/>
      <c r="AI23" s="369"/>
      <c r="AJ23" s="378"/>
      <c r="AK23" s="369"/>
      <c r="AL23" s="378"/>
      <c r="AM23" s="369"/>
      <c r="AN23" s="378"/>
      <c r="AO23" s="369"/>
      <c r="AP23" s="378"/>
      <c r="AQ23" s="380"/>
      <c r="AR23" s="378"/>
      <c r="AS23" s="380"/>
      <c r="AT23" s="378"/>
      <c r="AU23" s="383"/>
      <c r="AV23" s="355"/>
      <c r="AW23" s="380"/>
      <c r="AX23" s="378"/>
      <c r="AY23" s="383"/>
      <c r="AZ23" s="355"/>
      <c r="BA23" s="383"/>
      <c r="BB23" s="355"/>
      <c r="BC23" s="383"/>
      <c r="BD23" s="355"/>
      <c r="BE23" s="383"/>
      <c r="BF23" s="355"/>
      <c r="BG23" s="383"/>
      <c r="BH23" s="355"/>
      <c r="BI23" s="383"/>
      <c r="BJ23" s="355"/>
      <c r="BK23" s="354"/>
      <c r="BL23" s="355"/>
    </row>
    <row r="24" spans="1:64" ht="19.5" customHeight="1" x14ac:dyDescent="0.25">
      <c r="A24" s="166"/>
      <c r="B24" s="167"/>
      <c r="C24" s="166"/>
      <c r="D24" s="366"/>
      <c r="E24" s="309"/>
      <c r="F24" s="366"/>
      <c r="G24" s="309"/>
      <c r="H24" s="366"/>
      <c r="I24" s="166"/>
      <c r="J24" s="366"/>
      <c r="K24" s="309"/>
      <c r="L24" s="366"/>
      <c r="M24" s="309"/>
      <c r="N24" s="366"/>
      <c r="O24" s="309"/>
      <c r="P24" s="366"/>
      <c r="Q24" s="309"/>
      <c r="R24" s="366"/>
      <c r="S24" s="309"/>
      <c r="T24" s="366"/>
      <c r="U24" s="309"/>
      <c r="V24" s="366"/>
      <c r="W24" s="371"/>
      <c r="X24" s="372"/>
      <c r="Y24" s="371"/>
      <c r="Z24" s="372"/>
      <c r="AA24" s="371"/>
      <c r="AB24" s="372"/>
      <c r="AC24" s="166"/>
      <c r="AD24" s="376"/>
      <c r="AE24" s="371"/>
      <c r="AF24" s="357"/>
      <c r="AG24" s="371"/>
      <c r="AH24" s="357"/>
      <c r="AI24" s="371"/>
      <c r="AJ24" s="357"/>
      <c r="AK24" s="371"/>
      <c r="AL24" s="357"/>
      <c r="AM24" s="371"/>
      <c r="AN24" s="357"/>
      <c r="AO24" s="371"/>
      <c r="AP24" s="357"/>
      <c r="AQ24" s="381"/>
      <c r="AR24" s="357"/>
      <c r="AS24" s="381"/>
      <c r="AT24" s="357"/>
      <c r="AU24" s="381"/>
      <c r="AV24" s="357"/>
      <c r="AW24" s="381"/>
      <c r="AX24" s="357"/>
      <c r="AY24" s="381"/>
      <c r="AZ24" s="357"/>
      <c r="BA24" s="381"/>
      <c r="BB24" s="357"/>
      <c r="BC24" s="381"/>
      <c r="BD24" s="357"/>
      <c r="BE24" s="381"/>
      <c r="BF24" s="357"/>
      <c r="BG24" s="381"/>
      <c r="BH24" s="357"/>
      <c r="BI24" s="381"/>
      <c r="BJ24" s="357"/>
      <c r="BK24" s="356"/>
      <c r="BL24" s="357"/>
    </row>
    <row r="25" spans="1:64" ht="19.5" customHeight="1" x14ac:dyDescent="0.25">
      <c r="A25" s="168" t="s">
        <v>11</v>
      </c>
      <c r="B25" s="158" t="s">
        <v>6</v>
      </c>
      <c r="C25" s="168">
        <v>0</v>
      </c>
      <c r="D25" s="365">
        <v>0</v>
      </c>
      <c r="E25" s="308">
        <v>0</v>
      </c>
      <c r="F25" s="365">
        <v>0</v>
      </c>
      <c r="G25" s="308">
        <v>0</v>
      </c>
      <c r="H25" s="365">
        <v>0</v>
      </c>
      <c r="I25" s="168">
        <v>0</v>
      </c>
      <c r="J25" s="365">
        <v>0</v>
      </c>
      <c r="K25" s="308">
        <v>0</v>
      </c>
      <c r="L25" s="365">
        <v>0</v>
      </c>
      <c r="M25" s="308">
        <v>0</v>
      </c>
      <c r="N25" s="365">
        <v>0</v>
      </c>
      <c r="O25" s="308">
        <v>0</v>
      </c>
      <c r="P25" s="365">
        <v>0</v>
      </c>
      <c r="Q25" s="308">
        <v>0</v>
      </c>
      <c r="R25" s="365">
        <v>0</v>
      </c>
      <c r="S25" s="308">
        <v>0</v>
      </c>
      <c r="T25" s="365">
        <v>0</v>
      </c>
      <c r="U25" s="308">
        <v>0</v>
      </c>
      <c r="V25" s="365">
        <v>0</v>
      </c>
      <c r="W25" s="369">
        <v>0</v>
      </c>
      <c r="X25" s="370">
        <v>0</v>
      </c>
      <c r="Y25" s="369">
        <v>0</v>
      </c>
      <c r="Z25" s="370">
        <v>0</v>
      </c>
      <c r="AA25" s="369">
        <v>0</v>
      </c>
      <c r="AB25" s="370">
        <v>0</v>
      </c>
      <c r="AC25" s="168">
        <v>0</v>
      </c>
      <c r="AD25" s="375">
        <v>0</v>
      </c>
      <c r="AE25" s="369">
        <v>1</v>
      </c>
      <c r="AF25" s="378">
        <v>20000</v>
      </c>
      <c r="AG25" s="369">
        <v>0</v>
      </c>
      <c r="AH25" s="378">
        <v>0</v>
      </c>
      <c r="AI25" s="369">
        <v>0</v>
      </c>
      <c r="AJ25" s="378">
        <v>0</v>
      </c>
      <c r="AK25" s="369">
        <v>2</v>
      </c>
      <c r="AL25" s="378">
        <v>77180</v>
      </c>
      <c r="AM25" s="369">
        <v>2</v>
      </c>
      <c r="AN25" s="378">
        <v>22200</v>
      </c>
      <c r="AO25" s="369">
        <v>6</v>
      </c>
      <c r="AP25" s="378">
        <v>5225</v>
      </c>
      <c r="AQ25" s="380">
        <v>1</v>
      </c>
      <c r="AR25" s="378">
        <v>500</v>
      </c>
      <c r="AS25" s="380">
        <v>1</v>
      </c>
      <c r="AT25" s="378">
        <v>3000</v>
      </c>
      <c r="AU25" s="383">
        <v>0</v>
      </c>
      <c r="AV25" s="355">
        <v>0</v>
      </c>
      <c r="AW25" s="380">
        <v>0</v>
      </c>
      <c r="AX25" s="378">
        <v>0</v>
      </c>
      <c r="AY25" s="383">
        <v>1</v>
      </c>
      <c r="AZ25" s="355">
        <v>776</v>
      </c>
      <c r="BA25" s="383">
        <v>0</v>
      </c>
      <c r="BB25" s="355">
        <v>0</v>
      </c>
      <c r="BC25" s="383">
        <v>1</v>
      </c>
      <c r="BD25" s="355">
        <v>6500</v>
      </c>
      <c r="BE25" s="383">
        <v>1</v>
      </c>
      <c r="BF25" s="355">
        <v>3166</v>
      </c>
      <c r="BG25" s="383">
        <v>0</v>
      </c>
      <c r="BH25" s="355">
        <v>0</v>
      </c>
      <c r="BI25" s="383">
        <v>0</v>
      </c>
      <c r="BJ25" s="355">
        <v>0</v>
      </c>
      <c r="BK25" s="354">
        <v>0</v>
      </c>
      <c r="BL25" s="355">
        <v>0</v>
      </c>
    </row>
    <row r="26" spans="1:64" ht="19.5" customHeight="1" x14ac:dyDescent="0.25">
      <c r="A26" s="168"/>
      <c r="B26" s="158" t="s">
        <v>7</v>
      </c>
      <c r="C26" s="168">
        <v>0</v>
      </c>
      <c r="D26" s="365">
        <v>0</v>
      </c>
      <c r="E26" s="308">
        <v>0</v>
      </c>
      <c r="F26" s="365">
        <v>0</v>
      </c>
      <c r="G26" s="308">
        <v>0</v>
      </c>
      <c r="H26" s="365">
        <v>0</v>
      </c>
      <c r="I26" s="168">
        <v>0</v>
      </c>
      <c r="J26" s="365">
        <v>0</v>
      </c>
      <c r="K26" s="308">
        <v>0</v>
      </c>
      <c r="L26" s="365">
        <v>0</v>
      </c>
      <c r="M26" s="308">
        <v>0</v>
      </c>
      <c r="N26" s="365">
        <v>0</v>
      </c>
      <c r="O26" s="308">
        <v>0</v>
      </c>
      <c r="P26" s="365">
        <v>0</v>
      </c>
      <c r="Q26" s="308">
        <v>1</v>
      </c>
      <c r="R26" s="365">
        <v>8</v>
      </c>
      <c r="S26" s="308">
        <v>0</v>
      </c>
      <c r="T26" s="365">
        <v>0</v>
      </c>
      <c r="U26" s="308">
        <v>0</v>
      </c>
      <c r="V26" s="365">
        <v>0</v>
      </c>
      <c r="W26" s="369">
        <v>0</v>
      </c>
      <c r="X26" s="370">
        <v>0</v>
      </c>
      <c r="Y26" s="369">
        <v>0</v>
      </c>
      <c r="Z26" s="370">
        <v>0</v>
      </c>
      <c r="AA26" s="369">
        <v>0</v>
      </c>
      <c r="AB26" s="370">
        <v>0</v>
      </c>
      <c r="AC26" s="168">
        <v>1</v>
      </c>
      <c r="AD26" s="281">
        <v>161.16999999999999</v>
      </c>
      <c r="AE26" s="369">
        <v>0</v>
      </c>
      <c r="AF26" s="378">
        <v>0</v>
      </c>
      <c r="AG26" s="369">
        <v>1</v>
      </c>
      <c r="AH26" s="378">
        <v>848.20500000000004</v>
      </c>
      <c r="AI26" s="369">
        <v>1</v>
      </c>
      <c r="AJ26" s="378">
        <v>36.944000000000003</v>
      </c>
      <c r="AK26" s="369">
        <v>2</v>
      </c>
      <c r="AL26" s="378">
        <v>495</v>
      </c>
      <c r="AM26" s="369">
        <v>6</v>
      </c>
      <c r="AN26" s="378">
        <v>217</v>
      </c>
      <c r="AO26" s="369">
        <v>24</v>
      </c>
      <c r="AP26" s="378">
        <v>1698.075</v>
      </c>
      <c r="AQ26" s="380">
        <v>1</v>
      </c>
      <c r="AR26" s="378">
        <v>48.5</v>
      </c>
      <c r="AS26" s="380">
        <v>0</v>
      </c>
      <c r="AT26" s="378">
        <v>0</v>
      </c>
      <c r="AU26" s="383">
        <v>4</v>
      </c>
      <c r="AV26" s="355">
        <v>3346</v>
      </c>
      <c r="AW26" s="380">
        <v>3</v>
      </c>
      <c r="AX26" s="378">
        <v>623</v>
      </c>
      <c r="AY26" s="383">
        <v>1</v>
      </c>
      <c r="AZ26" s="355">
        <v>78</v>
      </c>
      <c r="BA26" s="383">
        <v>15</v>
      </c>
      <c r="BB26" s="355">
        <v>2679</v>
      </c>
      <c r="BC26" s="383">
        <v>1</v>
      </c>
      <c r="BD26" s="355">
        <v>10800</v>
      </c>
      <c r="BE26" s="383">
        <v>0</v>
      </c>
      <c r="BF26" s="355">
        <v>0</v>
      </c>
      <c r="BG26" s="383">
        <v>2</v>
      </c>
      <c r="BH26" s="355">
        <v>600</v>
      </c>
      <c r="BI26" s="383">
        <v>0</v>
      </c>
      <c r="BJ26" s="355">
        <v>0</v>
      </c>
      <c r="BK26" s="354">
        <v>1</v>
      </c>
      <c r="BL26" s="355">
        <v>0</v>
      </c>
    </row>
    <row r="27" spans="1:64" ht="19.5" customHeight="1" x14ac:dyDescent="0.25">
      <c r="A27" s="168"/>
      <c r="B27" s="158" t="s">
        <v>69</v>
      </c>
      <c r="C27" s="168">
        <v>0</v>
      </c>
      <c r="D27" s="365">
        <v>0</v>
      </c>
      <c r="E27" s="308">
        <v>0</v>
      </c>
      <c r="F27" s="365">
        <v>0</v>
      </c>
      <c r="G27" s="308">
        <v>0</v>
      </c>
      <c r="H27" s="365">
        <v>0</v>
      </c>
      <c r="I27" s="168">
        <v>0</v>
      </c>
      <c r="J27" s="365">
        <v>0</v>
      </c>
      <c r="K27" s="308">
        <v>0</v>
      </c>
      <c r="L27" s="365">
        <v>0</v>
      </c>
      <c r="M27" s="308">
        <v>0</v>
      </c>
      <c r="N27" s="365">
        <v>0</v>
      </c>
      <c r="O27" s="308">
        <v>0</v>
      </c>
      <c r="P27" s="365">
        <v>0</v>
      </c>
      <c r="Q27" s="308">
        <v>0</v>
      </c>
      <c r="R27" s="365">
        <v>0</v>
      </c>
      <c r="S27" s="308">
        <v>0</v>
      </c>
      <c r="T27" s="365">
        <v>0</v>
      </c>
      <c r="U27" s="308">
        <v>0</v>
      </c>
      <c r="V27" s="365">
        <v>0</v>
      </c>
      <c r="W27" s="369">
        <v>0</v>
      </c>
      <c r="X27" s="370">
        <v>0</v>
      </c>
      <c r="Y27" s="369">
        <v>0</v>
      </c>
      <c r="Z27" s="370">
        <v>0</v>
      </c>
      <c r="AA27" s="369">
        <v>0</v>
      </c>
      <c r="AB27" s="370">
        <v>0</v>
      </c>
      <c r="AC27" s="168">
        <v>0</v>
      </c>
      <c r="AD27" s="375">
        <v>0</v>
      </c>
      <c r="AE27" s="369"/>
      <c r="AF27" s="378"/>
      <c r="AG27" s="369"/>
      <c r="AH27" s="378"/>
      <c r="AI27" s="369"/>
      <c r="AJ27" s="378"/>
      <c r="AK27" s="369"/>
      <c r="AL27" s="378"/>
      <c r="AM27" s="369"/>
      <c r="AN27" s="378"/>
      <c r="AO27" s="369"/>
      <c r="AP27" s="378"/>
      <c r="AQ27" s="380"/>
      <c r="AR27" s="378"/>
      <c r="AS27" s="380"/>
      <c r="AT27" s="378"/>
      <c r="AU27" s="383"/>
      <c r="AV27" s="355"/>
      <c r="AW27" s="380"/>
      <c r="AX27" s="378"/>
      <c r="AY27" s="383"/>
      <c r="AZ27" s="355"/>
      <c r="BA27" s="383"/>
      <c r="BB27" s="355"/>
      <c r="BC27" s="383"/>
      <c r="BD27" s="355"/>
      <c r="BE27" s="383"/>
      <c r="BF27" s="355"/>
      <c r="BG27" s="383"/>
      <c r="BH27" s="355"/>
      <c r="BI27" s="383"/>
      <c r="BJ27" s="355"/>
      <c r="BK27" s="354"/>
      <c r="BL27" s="355"/>
    </row>
    <row r="28" spans="1:64" ht="19.5" customHeight="1" x14ac:dyDescent="0.25">
      <c r="A28" s="166"/>
      <c r="B28" s="167"/>
      <c r="C28" s="166"/>
      <c r="D28" s="366"/>
      <c r="E28" s="309"/>
      <c r="F28" s="366"/>
      <c r="G28" s="309"/>
      <c r="H28" s="366"/>
      <c r="I28" s="166"/>
      <c r="J28" s="366"/>
      <c r="K28" s="309"/>
      <c r="L28" s="366"/>
      <c r="M28" s="309"/>
      <c r="N28" s="366"/>
      <c r="O28" s="309"/>
      <c r="P28" s="366"/>
      <c r="Q28" s="309"/>
      <c r="R28" s="366"/>
      <c r="S28" s="309"/>
      <c r="T28" s="366"/>
      <c r="U28" s="309"/>
      <c r="V28" s="366"/>
      <c r="W28" s="371"/>
      <c r="X28" s="372"/>
      <c r="Y28" s="371"/>
      <c r="Z28" s="372"/>
      <c r="AA28" s="371"/>
      <c r="AB28" s="372"/>
      <c r="AC28" s="166"/>
      <c r="AD28" s="376"/>
      <c r="AE28" s="371"/>
      <c r="AF28" s="357"/>
      <c r="AG28" s="371"/>
      <c r="AH28" s="357"/>
      <c r="AI28" s="371"/>
      <c r="AJ28" s="357"/>
      <c r="AK28" s="371"/>
      <c r="AL28" s="357"/>
      <c r="AM28" s="371"/>
      <c r="AN28" s="357"/>
      <c r="AO28" s="371"/>
      <c r="AP28" s="357"/>
      <c r="AQ28" s="381"/>
      <c r="AR28" s="357"/>
      <c r="AS28" s="381"/>
      <c r="AT28" s="357"/>
      <c r="AU28" s="381"/>
      <c r="AV28" s="357"/>
      <c r="AW28" s="381"/>
      <c r="AX28" s="357"/>
      <c r="AY28" s="381"/>
      <c r="AZ28" s="357"/>
      <c r="BA28" s="381"/>
      <c r="BB28" s="357"/>
      <c r="BC28" s="381"/>
      <c r="BD28" s="357"/>
      <c r="BE28" s="381"/>
      <c r="BF28" s="357"/>
      <c r="BG28" s="381"/>
      <c r="BH28" s="357"/>
      <c r="BI28" s="381"/>
      <c r="BJ28" s="357"/>
      <c r="BK28" s="356"/>
      <c r="BL28" s="357"/>
    </row>
    <row r="29" spans="1:64" ht="19.5" customHeight="1" x14ac:dyDescent="0.25">
      <c r="A29" s="168" t="s">
        <v>12</v>
      </c>
      <c r="B29" s="158" t="s">
        <v>6</v>
      </c>
      <c r="C29" s="168">
        <v>5</v>
      </c>
      <c r="D29" s="365">
        <v>31057</v>
      </c>
      <c r="E29" s="308">
        <v>23</v>
      </c>
      <c r="F29" s="365">
        <v>77369</v>
      </c>
      <c r="G29" s="308">
        <v>13</v>
      </c>
      <c r="H29" s="365">
        <v>35996</v>
      </c>
      <c r="I29" s="168">
        <v>10</v>
      </c>
      <c r="J29" s="365">
        <v>7453</v>
      </c>
      <c r="K29" s="308">
        <v>21</v>
      </c>
      <c r="L29" s="365">
        <v>148672</v>
      </c>
      <c r="M29" s="308">
        <v>12</v>
      </c>
      <c r="N29" s="365">
        <v>33771</v>
      </c>
      <c r="O29" s="308">
        <v>11</v>
      </c>
      <c r="P29" s="365">
        <v>136125</v>
      </c>
      <c r="Q29" s="308">
        <v>22</v>
      </c>
      <c r="R29" s="365">
        <v>93395</v>
      </c>
      <c r="S29" s="308">
        <v>22</v>
      </c>
      <c r="T29" s="365">
        <v>34858.199999999997</v>
      </c>
      <c r="U29" s="308">
        <v>24</v>
      </c>
      <c r="V29" s="365">
        <v>29575</v>
      </c>
      <c r="W29" s="369">
        <v>25</v>
      </c>
      <c r="X29" s="370">
        <v>141785</v>
      </c>
      <c r="Y29" s="369">
        <v>39</v>
      </c>
      <c r="Z29" s="370">
        <v>35951.807999999997</v>
      </c>
      <c r="AA29" s="369">
        <v>33</v>
      </c>
      <c r="AB29" s="370">
        <v>111332.52800000001</v>
      </c>
      <c r="AC29" s="168">
        <v>42</v>
      </c>
      <c r="AD29" s="375">
        <v>110247.99839999998</v>
      </c>
      <c r="AE29" s="369">
        <v>11</v>
      </c>
      <c r="AF29" s="378">
        <v>11111.2</v>
      </c>
      <c r="AG29" s="369">
        <v>24</v>
      </c>
      <c r="AH29" s="378">
        <v>7745</v>
      </c>
      <c r="AI29" s="369">
        <v>13</v>
      </c>
      <c r="AJ29" s="378">
        <v>8327</v>
      </c>
      <c r="AK29" s="369">
        <v>13</v>
      </c>
      <c r="AL29" s="378">
        <v>16932.702999999998</v>
      </c>
      <c r="AM29" s="369">
        <v>9</v>
      </c>
      <c r="AN29" s="378">
        <v>21353</v>
      </c>
      <c r="AO29" s="369">
        <v>8</v>
      </c>
      <c r="AP29" s="378">
        <v>22917.089999999997</v>
      </c>
      <c r="AQ29" s="380">
        <v>13</v>
      </c>
      <c r="AR29" s="378">
        <v>6935.9780000000001</v>
      </c>
      <c r="AS29" s="380">
        <v>9</v>
      </c>
      <c r="AT29" s="378">
        <v>5953</v>
      </c>
      <c r="AU29" s="383">
        <v>14</v>
      </c>
      <c r="AV29" s="355">
        <v>19618</v>
      </c>
      <c r="AW29" s="380">
        <v>12</v>
      </c>
      <c r="AX29" s="378">
        <v>4542</v>
      </c>
      <c r="AY29" s="383">
        <v>7</v>
      </c>
      <c r="AZ29" s="355">
        <v>1827</v>
      </c>
      <c r="BA29" s="383">
        <v>10</v>
      </c>
      <c r="BB29" s="355">
        <v>23573</v>
      </c>
      <c r="BC29" s="383">
        <v>13</v>
      </c>
      <c r="BD29" s="355">
        <v>5154</v>
      </c>
      <c r="BE29" s="383">
        <v>15</v>
      </c>
      <c r="BF29" s="355">
        <v>8231</v>
      </c>
      <c r="BG29" s="383">
        <v>21</v>
      </c>
      <c r="BH29" s="355">
        <v>18972</v>
      </c>
      <c r="BI29" s="383">
        <v>23</v>
      </c>
      <c r="BJ29" s="355">
        <v>21788</v>
      </c>
      <c r="BK29" s="354">
        <v>28</v>
      </c>
      <c r="BL29" s="355">
        <v>25546</v>
      </c>
    </row>
    <row r="30" spans="1:64" ht="19.5" customHeight="1" x14ac:dyDescent="0.25">
      <c r="A30" s="168"/>
      <c r="B30" s="158" t="s">
        <v>7</v>
      </c>
      <c r="C30" s="168">
        <v>13</v>
      </c>
      <c r="D30" s="365">
        <v>19358</v>
      </c>
      <c r="E30" s="308">
        <v>31</v>
      </c>
      <c r="F30" s="365">
        <v>26581</v>
      </c>
      <c r="G30" s="308">
        <v>22</v>
      </c>
      <c r="H30" s="365">
        <v>892</v>
      </c>
      <c r="I30" s="168">
        <v>23</v>
      </c>
      <c r="J30" s="365">
        <v>5545</v>
      </c>
      <c r="K30" s="308">
        <v>35</v>
      </c>
      <c r="L30" s="365">
        <v>41030</v>
      </c>
      <c r="M30" s="308">
        <v>45</v>
      </c>
      <c r="N30" s="365">
        <v>2794</v>
      </c>
      <c r="O30" s="308">
        <v>26</v>
      </c>
      <c r="P30" s="365">
        <v>5977</v>
      </c>
      <c r="Q30" s="308">
        <v>21</v>
      </c>
      <c r="R30" s="365">
        <v>7737</v>
      </c>
      <c r="S30" s="308">
        <v>21</v>
      </c>
      <c r="T30" s="365">
        <v>7180.9679999999998</v>
      </c>
      <c r="U30" s="308">
        <v>27</v>
      </c>
      <c r="V30" s="365">
        <v>9010</v>
      </c>
      <c r="W30" s="369">
        <v>24</v>
      </c>
      <c r="X30" s="370">
        <v>6242</v>
      </c>
      <c r="Y30" s="369">
        <v>30</v>
      </c>
      <c r="Z30" s="370">
        <v>20020.252999999997</v>
      </c>
      <c r="AA30" s="369">
        <v>31</v>
      </c>
      <c r="AB30" s="370">
        <v>9530.223</v>
      </c>
      <c r="AC30" s="168">
        <v>55</v>
      </c>
      <c r="AD30" s="375">
        <v>20608.813000000002</v>
      </c>
      <c r="AE30" s="369">
        <v>35</v>
      </c>
      <c r="AF30" s="378">
        <v>6339.3019999999997</v>
      </c>
      <c r="AG30" s="369">
        <v>69</v>
      </c>
      <c r="AH30" s="378">
        <v>7322.3279999999995</v>
      </c>
      <c r="AI30" s="369">
        <v>60</v>
      </c>
      <c r="AJ30" s="378">
        <v>7864.7080000000005</v>
      </c>
      <c r="AK30" s="369">
        <v>64</v>
      </c>
      <c r="AL30" s="378">
        <v>11952.342000000001</v>
      </c>
      <c r="AM30" s="369">
        <v>76</v>
      </c>
      <c r="AN30" s="378">
        <v>11303</v>
      </c>
      <c r="AO30" s="369">
        <v>73</v>
      </c>
      <c r="AP30" s="378">
        <v>7824.3609999999999</v>
      </c>
      <c r="AQ30" s="380">
        <v>90</v>
      </c>
      <c r="AR30" s="378">
        <v>23028.744999999999</v>
      </c>
      <c r="AS30" s="380">
        <v>105</v>
      </c>
      <c r="AT30" s="378">
        <v>17939</v>
      </c>
      <c r="AU30" s="383">
        <v>66</v>
      </c>
      <c r="AV30" s="355">
        <v>7032</v>
      </c>
      <c r="AW30" s="380">
        <v>130</v>
      </c>
      <c r="AX30" s="378">
        <v>21225</v>
      </c>
      <c r="AY30" s="383">
        <v>55</v>
      </c>
      <c r="AZ30" s="355">
        <v>6726</v>
      </c>
      <c r="BA30" s="383">
        <v>96</v>
      </c>
      <c r="BB30" s="355">
        <v>9923</v>
      </c>
      <c r="BC30" s="383">
        <v>77</v>
      </c>
      <c r="BD30" s="355">
        <v>5206</v>
      </c>
      <c r="BE30" s="383">
        <v>157</v>
      </c>
      <c r="BF30" s="355">
        <v>21982</v>
      </c>
      <c r="BG30" s="383">
        <v>204</v>
      </c>
      <c r="BH30" s="355">
        <v>15721</v>
      </c>
      <c r="BI30" s="383">
        <v>216</v>
      </c>
      <c r="BJ30" s="355">
        <v>59503</v>
      </c>
      <c r="BK30" s="354">
        <v>238</v>
      </c>
      <c r="BL30" s="355">
        <v>42900</v>
      </c>
    </row>
    <row r="31" spans="1:64" ht="19.5" customHeight="1" x14ac:dyDescent="0.25">
      <c r="A31" s="168"/>
      <c r="B31" s="158" t="s">
        <v>69</v>
      </c>
      <c r="C31" s="168">
        <v>16</v>
      </c>
      <c r="D31" s="365">
        <v>3883</v>
      </c>
      <c r="E31" s="308">
        <v>59</v>
      </c>
      <c r="F31" s="365">
        <v>18963</v>
      </c>
      <c r="G31" s="308">
        <v>73</v>
      </c>
      <c r="H31" s="365">
        <v>20777</v>
      </c>
      <c r="I31" s="168">
        <v>55</v>
      </c>
      <c r="J31" s="365">
        <v>11296</v>
      </c>
      <c r="K31" s="308">
        <v>57</v>
      </c>
      <c r="L31" s="365">
        <v>25676</v>
      </c>
      <c r="M31" s="308">
        <v>60</v>
      </c>
      <c r="N31" s="365">
        <v>32470</v>
      </c>
      <c r="O31" s="308">
        <v>71</v>
      </c>
      <c r="P31" s="365">
        <v>20355</v>
      </c>
      <c r="Q31" s="308">
        <v>134</v>
      </c>
      <c r="R31" s="365">
        <v>24661</v>
      </c>
      <c r="S31" s="308">
        <v>126</v>
      </c>
      <c r="T31" s="365">
        <v>31863.584999999999</v>
      </c>
      <c r="U31" s="308">
        <v>159</v>
      </c>
      <c r="V31" s="365">
        <v>37992</v>
      </c>
      <c r="W31" s="369">
        <v>124</v>
      </c>
      <c r="X31" s="370">
        <v>32169</v>
      </c>
      <c r="Y31" s="369">
        <v>152</v>
      </c>
      <c r="Z31" s="370">
        <v>23083.129999999997</v>
      </c>
      <c r="AA31" s="369">
        <v>161</v>
      </c>
      <c r="AB31" s="370">
        <v>28048.652000000002</v>
      </c>
      <c r="AC31" s="168">
        <v>150</v>
      </c>
      <c r="AD31" s="375">
        <v>59130.194000000003</v>
      </c>
      <c r="AE31" s="369"/>
      <c r="AF31" s="378"/>
      <c r="AG31" s="369"/>
      <c r="AH31" s="378"/>
      <c r="AI31" s="369"/>
      <c r="AJ31" s="378"/>
      <c r="AK31" s="369"/>
      <c r="AL31" s="378"/>
      <c r="AM31" s="369"/>
      <c r="AN31" s="378"/>
      <c r="AO31" s="369"/>
      <c r="AP31" s="378"/>
      <c r="AQ31" s="380"/>
      <c r="AR31" s="378"/>
      <c r="AS31" s="380"/>
      <c r="AT31" s="378"/>
      <c r="AU31" s="383"/>
      <c r="AV31" s="355"/>
      <c r="AW31" s="380"/>
      <c r="AX31" s="378"/>
      <c r="AY31" s="383"/>
      <c r="AZ31" s="355"/>
      <c r="BA31" s="383"/>
      <c r="BB31" s="355"/>
      <c r="BC31" s="383"/>
      <c r="BD31" s="355"/>
      <c r="BE31" s="383"/>
      <c r="BF31" s="355"/>
      <c r="BG31" s="383"/>
      <c r="BH31" s="355"/>
      <c r="BI31" s="383"/>
      <c r="BJ31" s="355"/>
      <c r="BK31" s="354"/>
      <c r="BL31" s="355"/>
    </row>
    <row r="32" spans="1:64" ht="19.5" customHeight="1" x14ac:dyDescent="0.25">
      <c r="A32" s="166"/>
      <c r="B32" s="167"/>
      <c r="C32" s="166"/>
      <c r="D32" s="366"/>
      <c r="E32" s="309"/>
      <c r="F32" s="366"/>
      <c r="G32" s="309"/>
      <c r="H32" s="366"/>
      <c r="I32" s="166"/>
      <c r="J32" s="366"/>
      <c r="K32" s="309"/>
      <c r="L32" s="366"/>
      <c r="M32" s="309"/>
      <c r="N32" s="366"/>
      <c r="O32" s="309"/>
      <c r="P32" s="366"/>
      <c r="Q32" s="309"/>
      <c r="R32" s="366"/>
      <c r="S32" s="309"/>
      <c r="T32" s="366"/>
      <c r="U32" s="309"/>
      <c r="V32" s="366"/>
      <c r="W32" s="371"/>
      <c r="X32" s="372"/>
      <c r="Y32" s="371"/>
      <c r="Z32" s="372"/>
      <c r="AA32" s="371"/>
      <c r="AB32" s="372"/>
      <c r="AC32" s="166"/>
      <c r="AD32" s="376"/>
      <c r="AE32" s="371"/>
      <c r="AF32" s="357"/>
      <c r="AG32" s="371"/>
      <c r="AH32" s="357"/>
      <c r="AI32" s="371"/>
      <c r="AJ32" s="357"/>
      <c r="AK32" s="371"/>
      <c r="AL32" s="357"/>
      <c r="AM32" s="371"/>
      <c r="AN32" s="357"/>
      <c r="AO32" s="371"/>
      <c r="AP32" s="357"/>
      <c r="AQ32" s="381"/>
      <c r="AR32" s="357"/>
      <c r="AS32" s="381"/>
      <c r="AT32" s="357"/>
      <c r="AU32" s="381"/>
      <c r="AV32" s="357"/>
      <c r="AW32" s="381"/>
      <c r="AX32" s="357"/>
      <c r="AY32" s="381"/>
      <c r="AZ32" s="357"/>
      <c r="BA32" s="381"/>
      <c r="BB32" s="357"/>
      <c r="BC32" s="381"/>
      <c r="BD32" s="357"/>
      <c r="BE32" s="381"/>
      <c r="BF32" s="357"/>
      <c r="BG32" s="381"/>
      <c r="BH32" s="357"/>
      <c r="BI32" s="381"/>
      <c r="BJ32" s="357"/>
      <c r="BK32" s="356"/>
      <c r="BL32" s="357"/>
    </row>
    <row r="33" spans="1:64" ht="19.5" customHeight="1" x14ac:dyDescent="0.25">
      <c r="A33" s="168" t="s">
        <v>13</v>
      </c>
      <c r="B33" s="158" t="s">
        <v>6</v>
      </c>
      <c r="C33" s="168">
        <v>0</v>
      </c>
      <c r="D33" s="365">
        <v>0</v>
      </c>
      <c r="E33" s="308">
        <v>0</v>
      </c>
      <c r="F33" s="365">
        <v>0</v>
      </c>
      <c r="G33" s="308">
        <v>0</v>
      </c>
      <c r="H33" s="365">
        <v>0</v>
      </c>
      <c r="I33" s="168">
        <v>0</v>
      </c>
      <c r="J33" s="365">
        <v>0</v>
      </c>
      <c r="K33" s="308">
        <v>0</v>
      </c>
      <c r="L33" s="365">
        <v>0</v>
      </c>
      <c r="M33" s="308">
        <v>1</v>
      </c>
      <c r="N33" s="365">
        <v>2862</v>
      </c>
      <c r="O33" s="308">
        <v>3</v>
      </c>
      <c r="P33" s="365">
        <v>2410</v>
      </c>
      <c r="Q33" s="308">
        <v>1</v>
      </c>
      <c r="R33" s="365">
        <v>2090</v>
      </c>
      <c r="S33" s="308">
        <v>2</v>
      </c>
      <c r="T33" s="365">
        <v>2240</v>
      </c>
      <c r="U33" s="308">
        <v>0</v>
      </c>
      <c r="V33" s="365">
        <v>896</v>
      </c>
      <c r="W33" s="369">
        <v>1</v>
      </c>
      <c r="X33" s="370">
        <v>51</v>
      </c>
      <c r="Y33" s="369">
        <v>1</v>
      </c>
      <c r="Z33" s="370">
        <v>3650</v>
      </c>
      <c r="AA33" s="369">
        <v>6</v>
      </c>
      <c r="AB33" s="370">
        <v>652.50400000000002</v>
      </c>
      <c r="AC33" s="168">
        <v>10</v>
      </c>
      <c r="AD33" s="375">
        <v>9971.4359999999997</v>
      </c>
      <c r="AE33" s="369">
        <v>2</v>
      </c>
      <c r="AF33" s="378">
        <v>7002</v>
      </c>
      <c r="AG33" s="369">
        <v>1</v>
      </c>
      <c r="AH33" s="378">
        <v>2496</v>
      </c>
      <c r="AI33" s="369">
        <v>4</v>
      </c>
      <c r="AJ33" s="378">
        <v>1879.01</v>
      </c>
      <c r="AK33" s="369">
        <v>0</v>
      </c>
      <c r="AL33" s="378">
        <v>0</v>
      </c>
      <c r="AM33" s="369">
        <v>4</v>
      </c>
      <c r="AN33" s="378">
        <v>21350</v>
      </c>
      <c r="AO33" s="369">
        <v>1</v>
      </c>
      <c r="AP33" s="378">
        <v>90</v>
      </c>
      <c r="AQ33" s="380">
        <v>1</v>
      </c>
      <c r="AR33" s="378">
        <v>90</v>
      </c>
      <c r="AS33" s="380">
        <v>0</v>
      </c>
      <c r="AT33" s="378">
        <v>0</v>
      </c>
      <c r="AU33" s="383">
        <v>2</v>
      </c>
      <c r="AV33" s="355">
        <v>3210</v>
      </c>
      <c r="AW33" s="380">
        <v>0</v>
      </c>
      <c r="AX33" s="378">
        <v>0</v>
      </c>
      <c r="AY33" s="383">
        <v>0</v>
      </c>
      <c r="AZ33" s="355">
        <v>0</v>
      </c>
      <c r="BA33" s="383">
        <v>0</v>
      </c>
      <c r="BB33" s="355">
        <v>0</v>
      </c>
      <c r="BC33" s="383">
        <v>0</v>
      </c>
      <c r="BD33" s="355">
        <v>0</v>
      </c>
      <c r="BE33" s="383">
        <v>0</v>
      </c>
      <c r="BF33" s="355">
        <v>0</v>
      </c>
      <c r="BG33" s="383">
        <v>2</v>
      </c>
      <c r="BH33" s="355">
        <v>7258</v>
      </c>
      <c r="BI33" s="383">
        <v>0</v>
      </c>
      <c r="BJ33" s="355">
        <v>0</v>
      </c>
      <c r="BK33" s="354">
        <v>0</v>
      </c>
      <c r="BL33" s="355">
        <v>0</v>
      </c>
    </row>
    <row r="34" spans="1:64" ht="19.5" customHeight="1" x14ac:dyDescent="0.25">
      <c r="A34" s="168"/>
      <c r="B34" s="158" t="s">
        <v>7</v>
      </c>
      <c r="C34" s="168">
        <v>0</v>
      </c>
      <c r="D34" s="365">
        <v>0</v>
      </c>
      <c r="E34" s="308">
        <v>0</v>
      </c>
      <c r="F34" s="365">
        <v>0</v>
      </c>
      <c r="G34" s="308">
        <v>0</v>
      </c>
      <c r="H34" s="365">
        <v>0</v>
      </c>
      <c r="I34" s="168">
        <v>0</v>
      </c>
      <c r="J34" s="365">
        <v>0</v>
      </c>
      <c r="K34" s="308">
        <v>0</v>
      </c>
      <c r="L34" s="365">
        <v>0</v>
      </c>
      <c r="M34" s="308">
        <v>0</v>
      </c>
      <c r="N34" s="365">
        <v>0</v>
      </c>
      <c r="O34" s="308">
        <v>0</v>
      </c>
      <c r="P34" s="365">
        <v>0</v>
      </c>
      <c r="Q34" s="308">
        <v>0</v>
      </c>
      <c r="R34" s="365">
        <v>0</v>
      </c>
      <c r="S34" s="308">
        <v>0</v>
      </c>
      <c r="T34" s="365">
        <v>0</v>
      </c>
      <c r="U34" s="308">
        <v>0</v>
      </c>
      <c r="V34" s="365">
        <v>0</v>
      </c>
      <c r="W34" s="369">
        <v>0</v>
      </c>
      <c r="X34" s="370">
        <v>0</v>
      </c>
      <c r="Y34" s="369">
        <v>0</v>
      </c>
      <c r="Z34" s="370">
        <v>0</v>
      </c>
      <c r="AA34" s="369">
        <v>2</v>
      </c>
      <c r="AB34" s="370">
        <v>58.735999999999997</v>
      </c>
      <c r="AC34" s="168">
        <v>0</v>
      </c>
      <c r="AD34" s="375">
        <v>0</v>
      </c>
      <c r="AE34" s="369">
        <v>1</v>
      </c>
      <c r="AF34" s="378">
        <v>7.5</v>
      </c>
      <c r="AG34" s="369">
        <v>0</v>
      </c>
      <c r="AH34" s="378">
        <v>0</v>
      </c>
      <c r="AI34" s="369">
        <v>0</v>
      </c>
      <c r="AJ34" s="378">
        <v>0</v>
      </c>
      <c r="AK34" s="369">
        <v>1</v>
      </c>
      <c r="AL34" s="378">
        <v>450</v>
      </c>
      <c r="AM34" s="369">
        <v>0</v>
      </c>
      <c r="AN34" s="378">
        <v>0</v>
      </c>
      <c r="AO34" s="369">
        <v>3</v>
      </c>
      <c r="AP34" s="378">
        <v>436.8</v>
      </c>
      <c r="AQ34" s="380">
        <v>0</v>
      </c>
      <c r="AR34" s="378">
        <v>0</v>
      </c>
      <c r="AS34" s="380">
        <v>0</v>
      </c>
      <c r="AT34" s="378">
        <v>0</v>
      </c>
      <c r="AU34" s="383">
        <v>0</v>
      </c>
      <c r="AV34" s="355">
        <v>0</v>
      </c>
      <c r="AW34" s="380">
        <v>0</v>
      </c>
      <c r="AX34" s="378">
        <v>0</v>
      </c>
      <c r="AY34" s="383">
        <v>1</v>
      </c>
      <c r="AZ34" s="355">
        <v>289</v>
      </c>
      <c r="BA34" s="383">
        <v>0</v>
      </c>
      <c r="BB34" s="355">
        <v>0</v>
      </c>
      <c r="BC34" s="383">
        <v>0</v>
      </c>
      <c r="BD34" s="355">
        <v>0</v>
      </c>
      <c r="BE34" s="383">
        <v>0</v>
      </c>
      <c r="BF34" s="355">
        <v>0</v>
      </c>
      <c r="BG34" s="383">
        <v>0</v>
      </c>
      <c r="BH34" s="355">
        <v>0</v>
      </c>
      <c r="BI34" s="383">
        <v>0</v>
      </c>
      <c r="BJ34" s="355">
        <v>0</v>
      </c>
      <c r="BK34" s="354">
        <v>0</v>
      </c>
      <c r="BL34" s="355">
        <v>0</v>
      </c>
    </row>
    <row r="35" spans="1:64" ht="19.5" customHeight="1" x14ac:dyDescent="0.25">
      <c r="A35" s="168"/>
      <c r="B35" s="158" t="s">
        <v>69</v>
      </c>
      <c r="C35" s="168">
        <v>0</v>
      </c>
      <c r="D35" s="365">
        <v>0</v>
      </c>
      <c r="E35" s="308">
        <v>0</v>
      </c>
      <c r="F35" s="365">
        <v>0</v>
      </c>
      <c r="G35" s="308">
        <v>0</v>
      </c>
      <c r="H35" s="365">
        <v>0</v>
      </c>
      <c r="I35" s="168">
        <v>0</v>
      </c>
      <c r="J35" s="365">
        <v>0</v>
      </c>
      <c r="K35" s="308">
        <v>0</v>
      </c>
      <c r="L35" s="365">
        <v>0</v>
      </c>
      <c r="M35" s="308">
        <v>0</v>
      </c>
      <c r="N35" s="365">
        <v>0</v>
      </c>
      <c r="O35" s="308">
        <v>0</v>
      </c>
      <c r="P35" s="365">
        <v>0</v>
      </c>
      <c r="Q35" s="308">
        <v>0</v>
      </c>
      <c r="R35" s="365">
        <v>0</v>
      </c>
      <c r="S35" s="308">
        <v>0</v>
      </c>
      <c r="T35" s="365">
        <v>0</v>
      </c>
      <c r="U35" s="308">
        <v>0</v>
      </c>
      <c r="V35" s="365">
        <v>0</v>
      </c>
      <c r="W35" s="369">
        <v>0</v>
      </c>
      <c r="X35" s="370">
        <v>0</v>
      </c>
      <c r="Y35" s="369">
        <v>0</v>
      </c>
      <c r="Z35" s="370">
        <v>0</v>
      </c>
      <c r="AA35" s="369">
        <v>0</v>
      </c>
      <c r="AB35" s="370">
        <v>0</v>
      </c>
      <c r="AC35" s="168">
        <v>0</v>
      </c>
      <c r="AD35" s="375">
        <v>0</v>
      </c>
      <c r="AE35" s="369"/>
      <c r="AF35" s="378"/>
      <c r="AG35" s="369"/>
      <c r="AH35" s="378"/>
      <c r="AI35" s="369"/>
      <c r="AJ35" s="378"/>
      <c r="AK35" s="369"/>
      <c r="AL35" s="378"/>
      <c r="AM35" s="369"/>
      <c r="AN35" s="378"/>
      <c r="AO35" s="369"/>
      <c r="AP35" s="378"/>
      <c r="AQ35" s="380"/>
      <c r="AR35" s="378"/>
      <c r="AS35" s="380"/>
      <c r="AT35" s="378"/>
      <c r="AU35" s="383"/>
      <c r="AV35" s="355"/>
      <c r="AW35" s="380"/>
      <c r="AX35" s="378"/>
      <c r="AY35" s="383"/>
      <c r="AZ35" s="355"/>
      <c r="BA35" s="383"/>
      <c r="BB35" s="355"/>
      <c r="BC35" s="383"/>
      <c r="BD35" s="355"/>
      <c r="BE35" s="383"/>
      <c r="BF35" s="355"/>
      <c r="BG35" s="383"/>
      <c r="BH35" s="355"/>
      <c r="BI35" s="383"/>
      <c r="BJ35" s="355"/>
      <c r="BK35" s="354"/>
      <c r="BL35" s="355"/>
    </row>
    <row r="36" spans="1:64" ht="19.5" customHeight="1" x14ac:dyDescent="0.25">
      <c r="A36" s="166"/>
      <c r="B36" s="167"/>
      <c r="C36" s="166"/>
      <c r="D36" s="366"/>
      <c r="E36" s="309"/>
      <c r="F36" s="366"/>
      <c r="G36" s="309"/>
      <c r="H36" s="366"/>
      <c r="I36" s="166"/>
      <c r="J36" s="366"/>
      <c r="K36" s="309"/>
      <c r="L36" s="366"/>
      <c r="M36" s="309"/>
      <c r="N36" s="366"/>
      <c r="O36" s="309"/>
      <c r="P36" s="366"/>
      <c r="Q36" s="309"/>
      <c r="R36" s="366"/>
      <c r="S36" s="309"/>
      <c r="T36" s="366"/>
      <c r="U36" s="309"/>
      <c r="V36" s="366"/>
      <c r="W36" s="371"/>
      <c r="X36" s="372"/>
      <c r="Y36" s="371"/>
      <c r="Z36" s="372"/>
      <c r="AA36" s="371"/>
      <c r="AB36" s="372"/>
      <c r="AC36" s="166"/>
      <c r="AD36" s="376"/>
      <c r="AE36" s="371"/>
      <c r="AF36" s="357"/>
      <c r="AG36" s="371"/>
      <c r="AH36" s="357"/>
      <c r="AI36" s="371"/>
      <c r="AJ36" s="357"/>
      <c r="AK36" s="371"/>
      <c r="AL36" s="357"/>
      <c r="AM36" s="371"/>
      <c r="AN36" s="357"/>
      <c r="AO36" s="371"/>
      <c r="AP36" s="357"/>
      <c r="AQ36" s="381"/>
      <c r="AR36" s="357"/>
      <c r="AS36" s="381"/>
      <c r="AT36" s="357"/>
      <c r="AU36" s="381"/>
      <c r="AV36" s="357"/>
      <c r="AW36" s="381"/>
      <c r="AX36" s="357"/>
      <c r="AY36" s="381"/>
      <c r="AZ36" s="357"/>
      <c r="BA36" s="381"/>
      <c r="BB36" s="357"/>
      <c r="BC36" s="381"/>
      <c r="BD36" s="357"/>
      <c r="BE36" s="381"/>
      <c r="BF36" s="357"/>
      <c r="BG36" s="381"/>
      <c r="BH36" s="357"/>
      <c r="BI36" s="381"/>
      <c r="BJ36" s="357"/>
      <c r="BK36" s="356"/>
      <c r="BL36" s="357"/>
    </row>
    <row r="37" spans="1:64" ht="19.5" customHeight="1" x14ac:dyDescent="0.25">
      <c r="A37" s="168" t="s">
        <v>14</v>
      </c>
      <c r="B37" s="158" t="s">
        <v>6</v>
      </c>
      <c r="C37" s="168">
        <v>0</v>
      </c>
      <c r="D37" s="365">
        <v>0</v>
      </c>
      <c r="E37" s="308">
        <v>0</v>
      </c>
      <c r="F37" s="365">
        <v>0</v>
      </c>
      <c r="G37" s="308">
        <v>0</v>
      </c>
      <c r="H37" s="365">
        <v>0</v>
      </c>
      <c r="I37" s="168">
        <v>0</v>
      </c>
      <c r="J37" s="365">
        <v>0</v>
      </c>
      <c r="K37" s="308">
        <v>0</v>
      </c>
      <c r="L37" s="365">
        <v>0</v>
      </c>
      <c r="M37" s="308">
        <v>0</v>
      </c>
      <c r="N37" s="365">
        <v>0</v>
      </c>
      <c r="O37" s="308">
        <v>0</v>
      </c>
      <c r="P37" s="365">
        <v>0</v>
      </c>
      <c r="Q37" s="308">
        <v>0</v>
      </c>
      <c r="R37" s="365">
        <v>0</v>
      </c>
      <c r="S37" s="308">
        <v>0</v>
      </c>
      <c r="T37" s="365">
        <v>0</v>
      </c>
      <c r="U37" s="308">
        <v>0</v>
      </c>
      <c r="V37" s="365">
        <v>0</v>
      </c>
      <c r="W37" s="369">
        <v>0</v>
      </c>
      <c r="X37" s="370">
        <v>0</v>
      </c>
      <c r="Y37" s="369">
        <v>0</v>
      </c>
      <c r="Z37" s="370">
        <v>0</v>
      </c>
      <c r="AA37" s="369">
        <v>0</v>
      </c>
      <c r="AB37" s="370">
        <v>0</v>
      </c>
      <c r="AC37" s="168">
        <v>1</v>
      </c>
      <c r="AD37" s="375">
        <v>350</v>
      </c>
      <c r="AE37" s="369">
        <v>1</v>
      </c>
      <c r="AF37" s="378">
        <v>1431.5820000000001</v>
      </c>
      <c r="AG37" s="369">
        <v>4</v>
      </c>
      <c r="AH37" s="378">
        <v>1338</v>
      </c>
      <c r="AI37" s="369">
        <v>0</v>
      </c>
      <c r="AJ37" s="378">
        <v>0</v>
      </c>
      <c r="AK37" s="369">
        <v>0</v>
      </c>
      <c r="AL37" s="378">
        <v>0</v>
      </c>
      <c r="AM37" s="369">
        <v>1</v>
      </c>
      <c r="AN37" s="378">
        <v>1300</v>
      </c>
      <c r="AO37" s="369">
        <v>1</v>
      </c>
      <c r="AP37" s="378">
        <v>2500</v>
      </c>
      <c r="AQ37" s="380">
        <v>6</v>
      </c>
      <c r="AR37" s="378">
        <v>10824</v>
      </c>
      <c r="AS37" s="380">
        <v>5</v>
      </c>
      <c r="AT37" s="378">
        <v>6920</v>
      </c>
      <c r="AU37" s="383">
        <v>3</v>
      </c>
      <c r="AV37" s="355">
        <v>3216</v>
      </c>
      <c r="AW37" s="380">
        <v>1</v>
      </c>
      <c r="AX37" s="378">
        <v>1000</v>
      </c>
      <c r="AY37" s="383">
        <v>3</v>
      </c>
      <c r="AZ37" s="355">
        <v>1082</v>
      </c>
      <c r="BA37" s="383">
        <v>6</v>
      </c>
      <c r="BB37" s="355">
        <v>3431</v>
      </c>
      <c r="BC37" s="383">
        <v>0</v>
      </c>
      <c r="BD37" s="355">
        <v>0</v>
      </c>
      <c r="BE37" s="383">
        <v>0</v>
      </c>
      <c r="BF37" s="355">
        <v>0</v>
      </c>
      <c r="BG37" s="383">
        <v>1</v>
      </c>
      <c r="BH37" s="355">
        <v>2624</v>
      </c>
      <c r="BI37" s="383">
        <v>0</v>
      </c>
      <c r="BJ37" s="355">
        <v>0</v>
      </c>
      <c r="BK37" s="354">
        <v>3</v>
      </c>
      <c r="BL37" s="355">
        <v>700</v>
      </c>
    </row>
    <row r="38" spans="1:64" ht="19.5" customHeight="1" x14ac:dyDescent="0.25">
      <c r="A38" s="168" t="s">
        <v>15</v>
      </c>
      <c r="B38" s="158" t="s">
        <v>7</v>
      </c>
      <c r="C38" s="168">
        <v>0</v>
      </c>
      <c r="D38" s="365">
        <v>0</v>
      </c>
      <c r="E38" s="308">
        <v>0</v>
      </c>
      <c r="F38" s="365">
        <v>0</v>
      </c>
      <c r="G38" s="308">
        <v>0</v>
      </c>
      <c r="H38" s="365">
        <v>0</v>
      </c>
      <c r="I38" s="168">
        <v>0</v>
      </c>
      <c r="J38" s="365">
        <v>0</v>
      </c>
      <c r="K38" s="308">
        <v>0</v>
      </c>
      <c r="L38" s="365">
        <v>0</v>
      </c>
      <c r="M38" s="308">
        <v>0</v>
      </c>
      <c r="N38" s="365">
        <v>0</v>
      </c>
      <c r="O38" s="308">
        <v>0</v>
      </c>
      <c r="P38" s="365">
        <v>0</v>
      </c>
      <c r="Q38" s="308">
        <v>0</v>
      </c>
      <c r="R38" s="365">
        <v>0</v>
      </c>
      <c r="S38" s="308">
        <v>0</v>
      </c>
      <c r="T38" s="365">
        <v>0</v>
      </c>
      <c r="U38" s="308">
        <v>0</v>
      </c>
      <c r="V38" s="365">
        <v>0</v>
      </c>
      <c r="W38" s="369">
        <v>0</v>
      </c>
      <c r="X38" s="370">
        <v>0</v>
      </c>
      <c r="Y38" s="369">
        <v>0</v>
      </c>
      <c r="Z38" s="370">
        <v>0</v>
      </c>
      <c r="AA38" s="369">
        <v>0</v>
      </c>
      <c r="AB38" s="370">
        <v>0</v>
      </c>
      <c r="AC38" s="168">
        <v>0</v>
      </c>
      <c r="AD38" s="375">
        <v>0</v>
      </c>
      <c r="AE38" s="369">
        <v>0</v>
      </c>
      <c r="AF38" s="378">
        <v>0</v>
      </c>
      <c r="AG38" s="369">
        <v>2</v>
      </c>
      <c r="AH38" s="378">
        <v>417</v>
      </c>
      <c r="AI38" s="369">
        <v>1</v>
      </c>
      <c r="AJ38" s="378">
        <v>50</v>
      </c>
      <c r="AK38" s="369">
        <v>1</v>
      </c>
      <c r="AL38" s="378">
        <v>353</v>
      </c>
      <c r="AM38" s="369">
        <v>2</v>
      </c>
      <c r="AN38" s="378">
        <v>0</v>
      </c>
      <c r="AO38" s="369">
        <v>2</v>
      </c>
      <c r="AP38" s="378">
        <v>168.17699999999999</v>
      </c>
      <c r="AQ38" s="380">
        <v>0</v>
      </c>
      <c r="AR38" s="378"/>
      <c r="AS38" s="380">
        <v>3</v>
      </c>
      <c r="AT38" s="378">
        <v>118</v>
      </c>
      <c r="AU38" s="383">
        <v>5</v>
      </c>
      <c r="AV38" s="355">
        <v>1463</v>
      </c>
      <c r="AW38" s="380">
        <v>5</v>
      </c>
      <c r="AX38" s="378">
        <v>2836</v>
      </c>
      <c r="AY38" s="383">
        <v>3</v>
      </c>
      <c r="AZ38" s="355">
        <v>296</v>
      </c>
      <c r="BA38" s="383">
        <v>0</v>
      </c>
      <c r="BB38" s="355">
        <v>0</v>
      </c>
      <c r="BC38" s="383">
        <v>2</v>
      </c>
      <c r="BD38" s="355">
        <v>410</v>
      </c>
      <c r="BE38" s="383">
        <v>5</v>
      </c>
      <c r="BF38" s="355">
        <v>1028</v>
      </c>
      <c r="BG38" s="383">
        <v>7</v>
      </c>
      <c r="BH38" s="355">
        <v>2168</v>
      </c>
      <c r="BI38" s="383">
        <v>3</v>
      </c>
      <c r="BJ38" s="355">
        <v>994</v>
      </c>
      <c r="BK38" s="354">
        <v>5</v>
      </c>
      <c r="BL38" s="355">
        <v>463</v>
      </c>
    </row>
    <row r="39" spans="1:64" ht="19.5" customHeight="1" x14ac:dyDescent="0.25">
      <c r="A39" s="168"/>
      <c r="B39" s="158" t="s">
        <v>69</v>
      </c>
      <c r="C39" s="168">
        <v>0</v>
      </c>
      <c r="D39" s="365">
        <v>0</v>
      </c>
      <c r="E39" s="308">
        <v>0</v>
      </c>
      <c r="F39" s="365">
        <v>0</v>
      </c>
      <c r="G39" s="308">
        <v>0</v>
      </c>
      <c r="H39" s="365">
        <v>0</v>
      </c>
      <c r="I39" s="168">
        <v>0</v>
      </c>
      <c r="J39" s="365">
        <v>0</v>
      </c>
      <c r="K39" s="308">
        <v>0</v>
      </c>
      <c r="L39" s="365">
        <v>0</v>
      </c>
      <c r="M39" s="308">
        <v>0</v>
      </c>
      <c r="N39" s="365">
        <v>0</v>
      </c>
      <c r="O39" s="308">
        <v>0</v>
      </c>
      <c r="P39" s="365">
        <v>0</v>
      </c>
      <c r="Q39" s="308">
        <v>0</v>
      </c>
      <c r="R39" s="365">
        <v>0</v>
      </c>
      <c r="S39" s="308">
        <v>0</v>
      </c>
      <c r="T39" s="365">
        <v>0</v>
      </c>
      <c r="U39" s="308">
        <v>0</v>
      </c>
      <c r="V39" s="365">
        <v>0</v>
      </c>
      <c r="W39" s="369">
        <v>0</v>
      </c>
      <c r="X39" s="370">
        <v>0</v>
      </c>
      <c r="Y39" s="369">
        <v>0</v>
      </c>
      <c r="Z39" s="370">
        <v>0</v>
      </c>
      <c r="AA39" s="369">
        <v>0</v>
      </c>
      <c r="AB39" s="370">
        <v>0</v>
      </c>
      <c r="AC39" s="168">
        <v>0</v>
      </c>
      <c r="AD39" s="375">
        <v>0</v>
      </c>
      <c r="AE39" s="369"/>
      <c r="AF39" s="378"/>
      <c r="AG39" s="369"/>
      <c r="AH39" s="378"/>
      <c r="AI39" s="369"/>
      <c r="AJ39" s="378"/>
      <c r="AK39" s="369"/>
      <c r="AL39" s="378"/>
      <c r="AM39" s="369"/>
      <c r="AN39" s="378"/>
      <c r="AO39" s="369"/>
      <c r="AP39" s="378"/>
      <c r="AQ39" s="380"/>
      <c r="AR39" s="378"/>
      <c r="AS39" s="380"/>
      <c r="AT39" s="378"/>
      <c r="AU39" s="383"/>
      <c r="AV39" s="355"/>
      <c r="AW39" s="380"/>
      <c r="AX39" s="378"/>
      <c r="AY39" s="383"/>
      <c r="AZ39" s="355"/>
      <c r="BA39" s="383"/>
      <c r="BB39" s="355"/>
      <c r="BC39" s="383"/>
      <c r="BD39" s="355"/>
      <c r="BE39" s="383"/>
      <c r="BF39" s="355"/>
      <c r="BG39" s="383"/>
      <c r="BH39" s="355"/>
      <c r="BI39" s="383"/>
      <c r="BJ39" s="355"/>
      <c r="BK39" s="354"/>
      <c r="BL39" s="355"/>
    </row>
    <row r="40" spans="1:64" ht="19.5" customHeight="1" x14ac:dyDescent="0.25">
      <c r="A40" s="166"/>
      <c r="B40" s="167"/>
      <c r="C40" s="166"/>
      <c r="D40" s="366"/>
      <c r="E40" s="309"/>
      <c r="F40" s="366"/>
      <c r="G40" s="309"/>
      <c r="H40" s="366"/>
      <c r="I40" s="166"/>
      <c r="J40" s="366"/>
      <c r="K40" s="309"/>
      <c r="L40" s="366"/>
      <c r="M40" s="309"/>
      <c r="N40" s="366"/>
      <c r="O40" s="309"/>
      <c r="P40" s="366"/>
      <c r="Q40" s="309"/>
      <c r="R40" s="366"/>
      <c r="S40" s="309"/>
      <c r="T40" s="366"/>
      <c r="U40" s="309"/>
      <c r="V40" s="366"/>
      <c r="W40" s="371"/>
      <c r="X40" s="372"/>
      <c r="Y40" s="371"/>
      <c r="Z40" s="372"/>
      <c r="AA40" s="371"/>
      <c r="AB40" s="372"/>
      <c r="AC40" s="166"/>
      <c r="AD40" s="376"/>
      <c r="AE40" s="371"/>
      <c r="AF40" s="357"/>
      <c r="AG40" s="371"/>
      <c r="AH40" s="357"/>
      <c r="AI40" s="371"/>
      <c r="AJ40" s="357"/>
      <c r="AK40" s="371"/>
      <c r="AL40" s="357"/>
      <c r="AM40" s="371"/>
      <c r="AN40" s="357"/>
      <c r="AO40" s="371"/>
      <c r="AP40" s="357"/>
      <c r="AQ40" s="381"/>
      <c r="AR40" s="357"/>
      <c r="AS40" s="381"/>
      <c r="AT40" s="357"/>
      <c r="AU40" s="381"/>
      <c r="AV40" s="357"/>
      <c r="AW40" s="381"/>
      <c r="AX40" s="357"/>
      <c r="AY40" s="381"/>
      <c r="AZ40" s="357"/>
      <c r="BA40" s="381"/>
      <c r="BB40" s="357"/>
      <c r="BC40" s="381"/>
      <c r="BD40" s="357"/>
      <c r="BE40" s="381"/>
      <c r="BF40" s="357"/>
      <c r="BG40" s="381"/>
      <c r="BH40" s="357"/>
      <c r="BI40" s="381"/>
      <c r="BJ40" s="357"/>
      <c r="BK40" s="356"/>
      <c r="BL40" s="357"/>
    </row>
    <row r="41" spans="1:64" ht="19.5" customHeight="1" x14ac:dyDescent="0.25">
      <c r="A41" s="168" t="s">
        <v>19</v>
      </c>
      <c r="C41" s="168">
        <v>56</v>
      </c>
      <c r="D41" s="365">
        <v>6169</v>
      </c>
      <c r="E41" s="308">
        <v>192</v>
      </c>
      <c r="F41" s="365">
        <v>68512</v>
      </c>
      <c r="G41" s="308">
        <v>195</v>
      </c>
      <c r="H41" s="365">
        <v>22981</v>
      </c>
      <c r="I41" s="168">
        <v>135</v>
      </c>
      <c r="J41" s="365">
        <v>11840</v>
      </c>
      <c r="K41" s="308">
        <v>107</v>
      </c>
      <c r="L41" s="365">
        <v>68438</v>
      </c>
      <c r="M41" s="308">
        <v>0</v>
      </c>
      <c r="N41" s="365">
        <v>0</v>
      </c>
      <c r="O41" s="308">
        <v>115</v>
      </c>
      <c r="P41" s="365">
        <v>34981</v>
      </c>
      <c r="Q41" s="308">
        <v>85</v>
      </c>
      <c r="R41" s="365">
        <v>32722</v>
      </c>
      <c r="S41" s="308">
        <v>334</v>
      </c>
      <c r="T41" s="365">
        <v>11684.654999999999</v>
      </c>
      <c r="U41" s="308">
        <v>124</v>
      </c>
      <c r="V41" s="365">
        <v>3123</v>
      </c>
      <c r="W41" s="369">
        <v>30</v>
      </c>
      <c r="X41" s="370">
        <v>10487</v>
      </c>
      <c r="Y41" s="369">
        <v>79</v>
      </c>
      <c r="Z41" s="370">
        <v>3688.9779999999996</v>
      </c>
      <c r="AA41" s="369">
        <v>14</v>
      </c>
      <c r="AB41" s="370">
        <v>4771.2829999999994</v>
      </c>
      <c r="AC41" s="168">
        <v>3</v>
      </c>
      <c r="AD41" s="281">
        <v>329</v>
      </c>
      <c r="AE41" s="369">
        <v>13</v>
      </c>
      <c r="AF41" s="378">
        <v>121612.742</v>
      </c>
      <c r="AG41" s="369">
        <v>7</v>
      </c>
      <c r="AH41" s="378">
        <v>5555</v>
      </c>
      <c r="AI41" s="369">
        <v>5</v>
      </c>
      <c r="AJ41" s="378">
        <v>7838.8559999999998</v>
      </c>
      <c r="AK41" s="369">
        <v>1</v>
      </c>
      <c r="AL41" s="378">
        <v>1480.327</v>
      </c>
      <c r="AM41" s="369">
        <v>3</v>
      </c>
      <c r="AN41" s="378">
        <v>3488</v>
      </c>
      <c r="AO41" s="369">
        <v>9</v>
      </c>
      <c r="AP41" s="378">
        <v>49222.676999999996</v>
      </c>
      <c r="AQ41" s="380">
        <v>2</v>
      </c>
      <c r="AR41" s="378">
        <v>1877</v>
      </c>
      <c r="AS41" s="380">
        <v>3</v>
      </c>
      <c r="AT41" s="378">
        <v>1117</v>
      </c>
      <c r="AU41" s="383">
        <v>5</v>
      </c>
      <c r="AV41" s="355">
        <v>4104</v>
      </c>
      <c r="AW41" s="380">
        <v>8</v>
      </c>
      <c r="AX41" s="378">
        <v>4041</v>
      </c>
      <c r="AY41" s="383">
        <v>0</v>
      </c>
      <c r="AZ41" s="355">
        <v>0</v>
      </c>
      <c r="BA41" s="383">
        <v>0</v>
      </c>
      <c r="BB41" s="355">
        <v>0</v>
      </c>
      <c r="BC41" s="383">
        <v>0</v>
      </c>
      <c r="BD41" s="355">
        <v>0</v>
      </c>
      <c r="BE41" s="383">
        <v>0</v>
      </c>
      <c r="BF41" s="355">
        <v>0</v>
      </c>
      <c r="BG41" s="383">
        <v>0</v>
      </c>
      <c r="BH41" s="355">
        <v>0</v>
      </c>
      <c r="BI41" s="383">
        <v>0</v>
      </c>
      <c r="BJ41" s="355">
        <v>0</v>
      </c>
      <c r="BK41" s="354">
        <v>0</v>
      </c>
      <c r="BL41" s="355">
        <v>0</v>
      </c>
    </row>
    <row r="42" spans="1:64" ht="19.5" customHeight="1" x14ac:dyDescent="0.25">
      <c r="A42" s="168"/>
      <c r="C42" s="168">
        <v>0</v>
      </c>
      <c r="D42" s="365">
        <v>0</v>
      </c>
      <c r="E42" s="308">
        <v>0</v>
      </c>
      <c r="F42" s="365"/>
      <c r="G42" s="308">
        <v>0</v>
      </c>
      <c r="H42" s="365">
        <v>0</v>
      </c>
      <c r="I42" s="168">
        <v>0</v>
      </c>
      <c r="J42" s="365">
        <v>0</v>
      </c>
      <c r="K42" s="308">
        <v>0</v>
      </c>
      <c r="L42" s="365">
        <v>0</v>
      </c>
      <c r="M42" s="308">
        <v>0</v>
      </c>
      <c r="N42" s="365">
        <v>0</v>
      </c>
      <c r="O42" s="308">
        <v>0</v>
      </c>
      <c r="P42" s="365">
        <v>0</v>
      </c>
      <c r="Q42" s="308">
        <v>0</v>
      </c>
      <c r="R42" s="365">
        <v>0</v>
      </c>
      <c r="S42" s="308">
        <v>0</v>
      </c>
      <c r="T42" s="365">
        <v>0</v>
      </c>
      <c r="U42" s="308">
        <v>0</v>
      </c>
      <c r="V42" s="365">
        <v>0</v>
      </c>
      <c r="W42" s="369">
        <v>0</v>
      </c>
      <c r="X42" s="370">
        <v>0</v>
      </c>
      <c r="Y42" s="369">
        <v>0</v>
      </c>
      <c r="Z42" s="370">
        <v>0</v>
      </c>
      <c r="AA42" s="369">
        <v>3</v>
      </c>
      <c r="AB42" s="370">
        <v>46.8</v>
      </c>
      <c r="AC42" s="168">
        <v>0</v>
      </c>
      <c r="AD42" s="375">
        <v>0</v>
      </c>
      <c r="AE42" s="369">
        <v>2</v>
      </c>
      <c r="AF42" s="378">
        <v>1315.3</v>
      </c>
      <c r="AG42" s="369">
        <v>3</v>
      </c>
      <c r="AH42" s="378">
        <v>966</v>
      </c>
      <c r="AI42" s="369">
        <v>3</v>
      </c>
      <c r="AJ42" s="378">
        <v>1604</v>
      </c>
      <c r="AK42" s="369">
        <v>6</v>
      </c>
      <c r="AL42" s="378">
        <v>1792.3</v>
      </c>
      <c r="AM42" s="369">
        <v>4</v>
      </c>
      <c r="AN42" s="378">
        <v>207.65</v>
      </c>
      <c r="AO42" s="369">
        <v>5</v>
      </c>
      <c r="AP42" s="378">
        <v>1793.5590000000002</v>
      </c>
      <c r="AQ42" s="380">
        <v>1</v>
      </c>
      <c r="AR42" s="378">
        <v>230</v>
      </c>
      <c r="AS42" s="380">
        <v>0</v>
      </c>
      <c r="AT42" s="378">
        <v>0</v>
      </c>
      <c r="AU42" s="383">
        <v>2</v>
      </c>
      <c r="AV42" s="355">
        <v>486</v>
      </c>
      <c r="AW42" s="380">
        <v>1</v>
      </c>
      <c r="AX42" s="378">
        <v>500</v>
      </c>
      <c r="AY42" s="383">
        <v>0</v>
      </c>
      <c r="AZ42" s="355">
        <v>0</v>
      </c>
      <c r="BA42" s="383">
        <v>0</v>
      </c>
      <c r="BB42" s="355">
        <v>0</v>
      </c>
      <c r="BC42" s="383">
        <v>0</v>
      </c>
      <c r="BD42" s="355">
        <v>0</v>
      </c>
      <c r="BE42" s="383">
        <v>0</v>
      </c>
      <c r="BF42" s="355">
        <v>0</v>
      </c>
      <c r="BG42" s="383">
        <v>0</v>
      </c>
      <c r="BH42" s="355">
        <v>0</v>
      </c>
      <c r="BI42" s="383">
        <v>0</v>
      </c>
      <c r="BJ42" s="355">
        <v>0</v>
      </c>
      <c r="BK42" s="354">
        <v>0</v>
      </c>
      <c r="BL42" s="355">
        <v>0</v>
      </c>
    </row>
    <row r="43" spans="1:64" ht="19.5" customHeight="1" x14ac:dyDescent="0.25">
      <c r="A43" s="168" t="s">
        <v>170</v>
      </c>
      <c r="C43" s="168">
        <v>9</v>
      </c>
      <c r="D43" s="365">
        <v>10581</v>
      </c>
      <c r="E43" s="308">
        <v>101</v>
      </c>
      <c r="F43" s="365">
        <v>69741</v>
      </c>
      <c r="G43" s="308">
        <v>30</v>
      </c>
      <c r="H43" s="365">
        <v>55577</v>
      </c>
      <c r="I43" s="168">
        <v>23</v>
      </c>
      <c r="J43" s="365">
        <v>7061</v>
      </c>
      <c r="K43" s="308">
        <v>0</v>
      </c>
      <c r="L43" s="365">
        <v>0</v>
      </c>
      <c r="M43" s="308">
        <v>0</v>
      </c>
      <c r="N43" s="365">
        <v>0</v>
      </c>
      <c r="O43" s="308">
        <v>0</v>
      </c>
      <c r="P43" s="365">
        <v>0</v>
      </c>
      <c r="Q43" s="308">
        <v>0</v>
      </c>
      <c r="R43" s="365">
        <v>0</v>
      </c>
      <c r="S43" s="308">
        <v>0</v>
      </c>
      <c r="T43" s="365">
        <v>0</v>
      </c>
      <c r="U43" s="308">
        <v>0</v>
      </c>
      <c r="V43" s="365">
        <v>0</v>
      </c>
      <c r="W43" s="369">
        <v>0</v>
      </c>
      <c r="X43" s="370">
        <v>0</v>
      </c>
      <c r="Y43" s="369">
        <v>1</v>
      </c>
      <c r="Z43" s="370">
        <v>25</v>
      </c>
      <c r="AA43" s="369">
        <v>1</v>
      </c>
      <c r="AB43" s="370">
        <v>270.25</v>
      </c>
      <c r="AC43" s="168">
        <v>0</v>
      </c>
      <c r="AD43" s="375">
        <v>0</v>
      </c>
      <c r="AE43" s="369"/>
      <c r="AF43" s="378"/>
      <c r="AG43" s="369"/>
      <c r="AH43" s="378"/>
      <c r="AI43" s="369"/>
      <c r="AJ43" s="378"/>
      <c r="AK43" s="369"/>
      <c r="AL43" s="378"/>
      <c r="AM43" s="369"/>
      <c r="AN43" s="378"/>
      <c r="AO43" s="369"/>
      <c r="AP43" s="378"/>
      <c r="AQ43" s="380"/>
      <c r="AR43" s="378"/>
      <c r="AS43" s="380"/>
      <c r="AT43" s="378"/>
      <c r="AU43" s="383"/>
      <c r="AV43" s="355"/>
      <c r="AW43" s="380"/>
      <c r="AX43" s="378"/>
      <c r="AY43" s="383"/>
      <c r="AZ43" s="355"/>
      <c r="BA43" s="383"/>
      <c r="BB43" s="355"/>
      <c r="BC43" s="383"/>
      <c r="BD43" s="355"/>
      <c r="BE43" s="383"/>
      <c r="BF43" s="355"/>
      <c r="BG43" s="383"/>
      <c r="BH43" s="355"/>
      <c r="BI43" s="383"/>
      <c r="BJ43" s="355"/>
      <c r="BK43" s="354"/>
      <c r="BL43" s="355"/>
    </row>
    <row r="44" spans="1:64" ht="19.5" customHeight="1" x14ac:dyDescent="0.25">
      <c r="A44" s="166"/>
      <c r="B44" s="167"/>
      <c r="C44" s="166"/>
      <c r="D44" s="366"/>
      <c r="E44" s="309"/>
      <c r="F44" s="366"/>
      <c r="G44" s="309"/>
      <c r="H44" s="366"/>
      <c r="I44" s="166"/>
      <c r="J44" s="366"/>
      <c r="K44" s="309"/>
      <c r="L44" s="366"/>
      <c r="M44" s="309"/>
      <c r="N44" s="366"/>
      <c r="O44" s="309"/>
      <c r="P44" s="366"/>
      <c r="Q44" s="309"/>
      <c r="R44" s="366"/>
      <c r="S44" s="309"/>
      <c r="T44" s="366"/>
      <c r="U44" s="309"/>
      <c r="V44" s="366"/>
      <c r="W44" s="371"/>
      <c r="X44" s="372"/>
      <c r="Y44" s="371"/>
      <c r="Z44" s="372"/>
      <c r="AA44" s="371"/>
      <c r="AB44" s="372"/>
      <c r="AC44" s="166"/>
      <c r="AD44" s="376"/>
      <c r="AE44" s="371"/>
      <c r="AF44" s="357"/>
      <c r="AG44" s="371"/>
      <c r="AH44" s="357"/>
      <c r="AI44" s="371"/>
      <c r="AJ44" s="357"/>
      <c r="AK44" s="371"/>
      <c r="AL44" s="357"/>
      <c r="AM44" s="371"/>
      <c r="AN44" s="357"/>
      <c r="AO44" s="371"/>
      <c r="AP44" s="357"/>
      <c r="AQ44" s="381"/>
      <c r="AR44" s="357"/>
      <c r="AS44" s="381"/>
      <c r="AT44" s="357"/>
      <c r="AU44" s="381"/>
      <c r="AV44" s="357"/>
      <c r="AW44" s="381"/>
      <c r="AX44" s="357"/>
      <c r="AY44" s="381"/>
      <c r="AZ44" s="357"/>
      <c r="BA44" s="381"/>
      <c r="BB44" s="357"/>
      <c r="BC44" s="381"/>
      <c r="BD44" s="357"/>
      <c r="BE44" s="381"/>
      <c r="BF44" s="357"/>
      <c r="BG44" s="381"/>
      <c r="BH44" s="357"/>
      <c r="BI44" s="381"/>
      <c r="BJ44" s="357"/>
      <c r="BK44" s="356"/>
      <c r="BL44" s="357"/>
    </row>
    <row r="45" spans="1:64" ht="19.5" customHeight="1" x14ac:dyDescent="0.25">
      <c r="A45" s="168" t="s">
        <v>53</v>
      </c>
      <c r="C45" s="168">
        <v>10</v>
      </c>
      <c r="D45" s="365">
        <v>41668</v>
      </c>
      <c r="E45" s="308">
        <v>42</v>
      </c>
      <c r="F45" s="365">
        <v>64142</v>
      </c>
      <c r="G45" s="308">
        <v>41</v>
      </c>
      <c r="H45" s="365">
        <v>118917</v>
      </c>
      <c r="I45" s="168">
        <v>38</v>
      </c>
      <c r="J45" s="365">
        <v>85485</v>
      </c>
      <c r="K45" s="308">
        <v>55</v>
      </c>
      <c r="L45" s="365">
        <v>71671</v>
      </c>
      <c r="M45" s="308">
        <v>36</v>
      </c>
      <c r="N45" s="365">
        <v>72277</v>
      </c>
      <c r="O45" s="308">
        <v>45</v>
      </c>
      <c r="P45" s="365">
        <v>59437</v>
      </c>
      <c r="Q45" s="308">
        <v>60</v>
      </c>
      <c r="R45" s="365">
        <v>246162</v>
      </c>
      <c r="S45" s="308">
        <v>52</v>
      </c>
      <c r="T45" s="365">
        <v>147090.97399999999</v>
      </c>
      <c r="U45" s="308">
        <v>57</v>
      </c>
      <c r="V45" s="365">
        <v>256768</v>
      </c>
      <c r="W45" s="369">
        <v>52</v>
      </c>
      <c r="X45" s="370">
        <v>156461</v>
      </c>
      <c r="Y45" s="369">
        <v>70</v>
      </c>
      <c r="Z45" s="370">
        <v>41807.506000000001</v>
      </c>
      <c r="AA45" s="369">
        <v>64</v>
      </c>
      <c r="AB45" s="370">
        <v>82764.096999999994</v>
      </c>
      <c r="AC45" s="168">
        <v>92</v>
      </c>
      <c r="AD45" s="375">
        <v>156907.54399999999</v>
      </c>
      <c r="AE45" s="369">
        <v>114</v>
      </c>
      <c r="AF45" s="378">
        <v>120602.046</v>
      </c>
      <c r="AG45" s="369">
        <v>79</v>
      </c>
      <c r="AH45" s="378">
        <v>84171.322</v>
      </c>
      <c r="AI45" s="369">
        <v>46</v>
      </c>
      <c r="AJ45" s="378">
        <v>51408.902330000004</v>
      </c>
      <c r="AK45" s="369">
        <v>69</v>
      </c>
      <c r="AL45" s="378">
        <v>135027.58199999999</v>
      </c>
      <c r="AM45" s="369">
        <v>71</v>
      </c>
      <c r="AN45" s="378">
        <v>63575</v>
      </c>
      <c r="AO45" s="369">
        <v>77</v>
      </c>
      <c r="AP45" s="378">
        <v>44753.398000000001</v>
      </c>
      <c r="AQ45" s="380">
        <v>124</v>
      </c>
      <c r="AR45" s="378">
        <v>62217.412000000004</v>
      </c>
      <c r="AS45" s="380">
        <v>142</v>
      </c>
      <c r="AT45" s="378">
        <v>47345</v>
      </c>
      <c r="AU45" s="383">
        <v>104</v>
      </c>
      <c r="AV45" s="355">
        <v>27524</v>
      </c>
      <c r="AW45" s="380">
        <v>47</v>
      </c>
      <c r="AX45" s="378">
        <v>21364</v>
      </c>
      <c r="AY45" s="383">
        <v>40</v>
      </c>
      <c r="AZ45" s="355">
        <v>34814</v>
      </c>
      <c r="BA45" s="383">
        <v>53</v>
      </c>
      <c r="BB45" s="355">
        <v>14772</v>
      </c>
      <c r="BC45" s="383">
        <v>86</v>
      </c>
      <c r="BD45" s="355">
        <v>63536</v>
      </c>
      <c r="BE45" s="383">
        <v>70</v>
      </c>
      <c r="BF45" s="355">
        <v>24946</v>
      </c>
      <c r="BG45" s="383">
        <v>101</v>
      </c>
      <c r="BH45" s="355">
        <v>104866</v>
      </c>
      <c r="BI45" s="383">
        <v>73</v>
      </c>
      <c r="BJ45" s="355">
        <v>33196</v>
      </c>
      <c r="BK45" s="354">
        <v>90</v>
      </c>
      <c r="BL45" s="355">
        <v>42577</v>
      </c>
    </row>
    <row r="46" spans="1:64" ht="19.5" customHeight="1" x14ac:dyDescent="0.25">
      <c r="A46" s="166"/>
      <c r="B46" s="167"/>
      <c r="C46" s="166"/>
      <c r="D46" s="366"/>
      <c r="E46" s="309"/>
      <c r="F46" s="366"/>
      <c r="G46" s="309"/>
      <c r="H46" s="366"/>
      <c r="I46" s="166"/>
      <c r="J46" s="366"/>
      <c r="K46" s="309"/>
      <c r="L46" s="366"/>
      <c r="M46" s="309"/>
      <c r="N46" s="366"/>
      <c r="O46" s="309"/>
      <c r="P46" s="366"/>
      <c r="Q46" s="309"/>
      <c r="R46" s="366"/>
      <c r="S46" s="309"/>
      <c r="T46" s="366"/>
      <c r="U46" s="309"/>
      <c r="V46" s="366"/>
      <c r="W46" s="371"/>
      <c r="X46" s="372"/>
      <c r="Y46" s="371"/>
      <c r="Z46" s="372"/>
      <c r="AA46" s="371"/>
      <c r="AB46" s="372"/>
      <c r="AC46" s="166"/>
      <c r="AD46" s="376"/>
      <c r="AE46" s="371"/>
      <c r="AF46" s="357"/>
      <c r="AG46" s="371"/>
      <c r="AH46" s="357"/>
      <c r="AI46" s="371"/>
      <c r="AJ46" s="357"/>
      <c r="AK46" s="371"/>
      <c r="AL46" s="357"/>
      <c r="AM46" s="371"/>
      <c r="AN46" s="357"/>
      <c r="AO46" s="371"/>
      <c r="AP46" s="357"/>
      <c r="AQ46" s="381"/>
      <c r="AR46" s="357"/>
      <c r="AS46" s="381"/>
      <c r="AT46" s="357"/>
      <c r="AU46" s="381"/>
      <c r="AV46" s="357"/>
      <c r="AW46" s="381"/>
      <c r="AX46" s="357"/>
      <c r="AY46" s="381"/>
      <c r="AZ46" s="357"/>
      <c r="BA46" s="381"/>
      <c r="BB46" s="357"/>
      <c r="BC46" s="381"/>
      <c r="BD46" s="357"/>
      <c r="BE46" s="381"/>
      <c r="BF46" s="357"/>
      <c r="BG46" s="381"/>
      <c r="BH46" s="357"/>
      <c r="BI46" s="381"/>
      <c r="BJ46" s="357"/>
      <c r="BK46" s="356"/>
      <c r="BL46" s="357"/>
    </row>
    <row r="47" spans="1:64" ht="19.5" customHeight="1" thickBot="1" x14ac:dyDescent="0.3">
      <c r="A47" s="169" t="s">
        <v>16</v>
      </c>
      <c r="B47" s="170"/>
      <c r="C47" s="169">
        <v>14</v>
      </c>
      <c r="D47" s="367">
        <v>40</v>
      </c>
      <c r="E47" s="310">
        <v>117</v>
      </c>
      <c r="F47" s="367">
        <v>6035</v>
      </c>
      <c r="G47" s="310">
        <v>141</v>
      </c>
      <c r="H47" s="367">
        <v>14515</v>
      </c>
      <c r="I47" s="169">
        <v>212</v>
      </c>
      <c r="J47" s="367">
        <v>8398</v>
      </c>
      <c r="K47" s="310">
        <v>304</v>
      </c>
      <c r="L47" s="367">
        <v>153191</v>
      </c>
      <c r="M47" s="310">
        <v>353</v>
      </c>
      <c r="N47" s="367">
        <v>26884</v>
      </c>
      <c r="O47" s="310">
        <v>145</v>
      </c>
      <c r="P47" s="367">
        <v>9564</v>
      </c>
      <c r="Q47" s="310">
        <v>337</v>
      </c>
      <c r="R47" s="367">
        <v>16854</v>
      </c>
      <c r="S47" s="310">
        <v>312</v>
      </c>
      <c r="T47" s="367">
        <v>40550.730000000003</v>
      </c>
      <c r="U47" s="310">
        <v>213</v>
      </c>
      <c r="V47" s="367">
        <v>22741</v>
      </c>
      <c r="W47" s="373">
        <v>486</v>
      </c>
      <c r="X47" s="374">
        <v>12883</v>
      </c>
      <c r="Y47" s="373">
        <v>1123</v>
      </c>
      <c r="Z47" s="374">
        <v>18213.976999999999</v>
      </c>
      <c r="AA47" s="373">
        <v>1321</v>
      </c>
      <c r="AB47" s="374">
        <v>29786.27</v>
      </c>
      <c r="AC47" s="218">
        <v>905</v>
      </c>
      <c r="AD47" s="377">
        <v>4263.6000000000004</v>
      </c>
      <c r="AE47" s="373">
        <v>536</v>
      </c>
      <c r="AF47" s="379">
        <v>30631.279999999999</v>
      </c>
      <c r="AG47" s="373">
        <v>503</v>
      </c>
      <c r="AH47" s="379">
        <v>36407.258000000002</v>
      </c>
      <c r="AI47" s="373">
        <v>446</v>
      </c>
      <c r="AJ47" s="379">
        <v>12812.56</v>
      </c>
      <c r="AK47" s="373">
        <v>496</v>
      </c>
      <c r="AL47" s="379">
        <v>12639.124000000002</v>
      </c>
      <c r="AM47" s="373">
        <v>585</v>
      </c>
      <c r="AN47" s="379">
        <v>27994</v>
      </c>
      <c r="AO47" s="373">
        <v>661</v>
      </c>
      <c r="AP47" s="379">
        <v>32248.407999999999</v>
      </c>
      <c r="AQ47" s="382">
        <v>516</v>
      </c>
      <c r="AR47" s="379">
        <v>12770.696</v>
      </c>
      <c r="AS47" s="382">
        <v>527</v>
      </c>
      <c r="AT47" s="379">
        <v>16467</v>
      </c>
      <c r="AU47" s="218">
        <v>571</v>
      </c>
      <c r="AV47" s="359">
        <v>14346</v>
      </c>
      <c r="AW47" s="382">
        <v>426</v>
      </c>
      <c r="AX47" s="379">
        <v>16538</v>
      </c>
      <c r="AY47" s="218">
        <v>333</v>
      </c>
      <c r="AZ47" s="359">
        <v>8484</v>
      </c>
      <c r="BA47" s="218">
        <v>506</v>
      </c>
      <c r="BB47" s="359">
        <v>31745</v>
      </c>
      <c r="BC47" s="218">
        <v>545</v>
      </c>
      <c r="BD47" s="359">
        <v>35636</v>
      </c>
      <c r="BE47" s="218">
        <v>675</v>
      </c>
      <c r="BF47" s="359">
        <v>22210</v>
      </c>
      <c r="BG47" s="218">
        <v>723</v>
      </c>
      <c r="BH47" s="359">
        <v>32377</v>
      </c>
      <c r="BI47" s="218">
        <v>454</v>
      </c>
      <c r="BJ47" s="359">
        <v>26460</v>
      </c>
      <c r="BK47" s="358">
        <v>622</v>
      </c>
      <c r="BL47" s="359">
        <v>19412</v>
      </c>
    </row>
    <row r="48" spans="1:64" x14ac:dyDescent="0.25">
      <c r="A48" s="168"/>
      <c r="B48" s="162"/>
      <c r="C48" s="161"/>
      <c r="D48" s="287"/>
      <c r="E48" s="161"/>
      <c r="F48" s="287"/>
      <c r="G48" s="161"/>
      <c r="H48" s="287"/>
      <c r="I48" s="161"/>
      <c r="J48" s="368"/>
      <c r="K48" s="161"/>
      <c r="L48" s="287"/>
      <c r="M48" s="161"/>
      <c r="N48" s="287"/>
      <c r="O48" s="161"/>
      <c r="P48" s="287"/>
      <c r="Q48" s="161"/>
      <c r="R48" s="287"/>
      <c r="S48" s="161"/>
      <c r="T48" s="287"/>
      <c r="U48" s="161"/>
      <c r="V48" s="287"/>
      <c r="W48" s="168"/>
      <c r="X48" s="234"/>
      <c r="Y48" s="168"/>
      <c r="Z48" s="234"/>
      <c r="AA48" s="168"/>
      <c r="AB48" s="234"/>
      <c r="AC48" s="168"/>
      <c r="AD48" s="365"/>
      <c r="AE48" s="168"/>
      <c r="AF48" s="360"/>
      <c r="AG48" s="168"/>
      <c r="AH48" s="360"/>
      <c r="AI48" s="168"/>
      <c r="AJ48" s="360"/>
      <c r="AK48" s="168"/>
      <c r="AL48" s="360"/>
      <c r="AM48" s="168"/>
      <c r="AN48" s="360"/>
      <c r="AO48" s="168"/>
      <c r="AP48" s="360"/>
      <c r="AQ48" s="168"/>
      <c r="AR48" s="360"/>
      <c r="AS48" s="168"/>
      <c r="AT48" s="360"/>
      <c r="AU48" s="168"/>
      <c r="AV48" s="360"/>
      <c r="AW48" s="168"/>
      <c r="AX48" s="360"/>
      <c r="AY48" s="168"/>
      <c r="AZ48" s="360"/>
      <c r="BA48" s="168"/>
      <c r="BB48" s="360"/>
      <c r="BC48" s="168"/>
      <c r="BD48" s="360"/>
      <c r="BE48" s="168"/>
      <c r="BF48" s="360"/>
      <c r="BG48" s="168"/>
      <c r="BH48" s="360"/>
      <c r="BI48" s="168"/>
      <c r="BJ48" s="360"/>
      <c r="BK48" s="353"/>
      <c r="BL48" s="360"/>
    </row>
    <row r="49" spans="1:64" ht="16.8" x14ac:dyDescent="0.4">
      <c r="A49" s="168" t="s">
        <v>0</v>
      </c>
      <c r="C49" s="361">
        <f>+C13+C14+C15+C27+C29+C30+C31+C33+C34+C35+C37+C38+C39+C41+C43+C45+C47</f>
        <v>175</v>
      </c>
      <c r="D49" s="237">
        <f>+D13+D14+D15+D27+D29+D30+D31+D33+D34+D35+D37+D38+D39+D41+D43+D45+D47</f>
        <v>147838</v>
      </c>
      <c r="E49" s="361">
        <f>+E13+E14+E15+E27+E29+E30+E31+E33+E34+E35+E37+E38+E39+E41+E43+E45+E47</f>
        <v>822</v>
      </c>
      <c r="F49" s="237">
        <f>+F13+F14+F15+F27+F29+F30+F31+F33+F34+F35+F37+F38+F39+F41+F43+F45+F47</f>
        <v>405084</v>
      </c>
      <c r="G49" s="361">
        <f>SUM(G13:G47)</f>
        <v>881</v>
      </c>
      <c r="H49" s="237">
        <f>SUM(H13:H47)</f>
        <v>347949</v>
      </c>
      <c r="I49" s="361">
        <f>SUM(I13:I47)</f>
        <v>734</v>
      </c>
      <c r="J49" s="237">
        <f>SUM(J13:J47)</f>
        <v>190911</v>
      </c>
      <c r="K49" s="361">
        <f t="shared" ref="K49:L49" si="0">SUM(K13:K47)</f>
        <v>974</v>
      </c>
      <c r="L49" s="237">
        <f t="shared" si="0"/>
        <v>650594</v>
      </c>
      <c r="M49" s="361">
        <f t="shared" ref="M49:R49" si="1">SUM(M13:M47)</f>
        <v>927</v>
      </c>
      <c r="N49" s="237">
        <f t="shared" si="1"/>
        <v>262716</v>
      </c>
      <c r="O49" s="361">
        <f t="shared" si="1"/>
        <v>646</v>
      </c>
      <c r="P49" s="237">
        <f t="shared" si="1"/>
        <v>316503</v>
      </c>
      <c r="Q49" s="361">
        <f t="shared" si="1"/>
        <v>940</v>
      </c>
      <c r="R49" s="237">
        <f t="shared" si="1"/>
        <v>487316</v>
      </c>
      <c r="S49" s="361">
        <f t="shared" ref="S49:Z49" si="2">SUM(S13:S47)</f>
        <v>1230</v>
      </c>
      <c r="T49" s="237">
        <f t="shared" si="2"/>
        <v>355044.69999999995</v>
      </c>
      <c r="U49" s="361">
        <f t="shared" si="2"/>
        <v>1111</v>
      </c>
      <c r="V49" s="237">
        <f t="shared" si="2"/>
        <v>423014</v>
      </c>
      <c r="W49" s="361">
        <f t="shared" si="2"/>
        <v>1539</v>
      </c>
      <c r="X49" s="237">
        <f t="shared" si="2"/>
        <v>433412</v>
      </c>
      <c r="Y49" s="361">
        <f t="shared" si="2"/>
        <v>2047</v>
      </c>
      <c r="Z49" s="237">
        <f t="shared" si="2"/>
        <v>203244.13999999996</v>
      </c>
      <c r="AA49" s="361">
        <f t="shared" ref="AA49:BL49" si="3">SUM(AA13:AA47)</f>
        <v>1978</v>
      </c>
      <c r="AB49" s="237">
        <f t="shared" si="3"/>
        <v>308452.315</v>
      </c>
      <c r="AC49" s="206">
        <f t="shared" si="3"/>
        <v>1700</v>
      </c>
      <c r="AD49" s="237">
        <f t="shared" si="3"/>
        <v>449147.97239999991</v>
      </c>
      <c r="AE49" s="206">
        <f t="shared" si="3"/>
        <v>998</v>
      </c>
      <c r="AF49" s="363">
        <f t="shared" si="3"/>
        <v>364504.23100000003</v>
      </c>
      <c r="AG49" s="206">
        <f t="shared" si="3"/>
        <v>1036</v>
      </c>
      <c r="AH49" s="363">
        <f t="shared" si="3"/>
        <v>211096.94</v>
      </c>
      <c r="AI49" s="206">
        <f t="shared" si="3"/>
        <v>1024</v>
      </c>
      <c r="AJ49" s="363">
        <f t="shared" si="3"/>
        <v>184836.60420999999</v>
      </c>
      <c r="AK49" s="206">
        <f t="shared" si="3"/>
        <v>1155</v>
      </c>
      <c r="AL49" s="363">
        <f t="shared" si="3"/>
        <v>323004.12599999999</v>
      </c>
      <c r="AM49" s="206">
        <f t="shared" si="3"/>
        <v>1252</v>
      </c>
      <c r="AN49" s="363">
        <f t="shared" si="3"/>
        <v>241388.06700000001</v>
      </c>
      <c r="AO49" s="206">
        <f t="shared" si="3"/>
        <v>1390</v>
      </c>
      <c r="AP49" s="363">
        <f>SUM(AP13:AP47)</f>
        <v>331815.92300000001</v>
      </c>
      <c r="AQ49" s="206">
        <f t="shared" si="3"/>
        <v>1216</v>
      </c>
      <c r="AR49" s="363">
        <f t="shared" si="3"/>
        <v>198732.141</v>
      </c>
      <c r="AS49" s="206">
        <f t="shared" si="3"/>
        <v>1222</v>
      </c>
      <c r="AT49" s="363">
        <f t="shared" si="3"/>
        <v>156150</v>
      </c>
      <c r="AU49" s="206">
        <f t="shared" si="3"/>
        <v>1198</v>
      </c>
      <c r="AV49" s="363">
        <f t="shared" si="3"/>
        <v>123594</v>
      </c>
      <c r="AW49" s="206">
        <f t="shared" si="3"/>
        <v>1687</v>
      </c>
      <c r="AX49" s="363">
        <f t="shared" si="3"/>
        <v>131851</v>
      </c>
      <c r="AY49" s="206">
        <f t="shared" si="3"/>
        <v>888</v>
      </c>
      <c r="AZ49" s="363">
        <f t="shared" si="3"/>
        <v>93592</v>
      </c>
      <c r="BA49" s="206">
        <f t="shared" si="3"/>
        <v>1030</v>
      </c>
      <c r="BB49" s="363">
        <f t="shared" si="3"/>
        <v>117043</v>
      </c>
      <c r="BC49" s="206">
        <f t="shared" si="3"/>
        <v>1176</v>
      </c>
      <c r="BD49" s="363">
        <f t="shared" si="3"/>
        <v>171612</v>
      </c>
      <c r="BE49" s="206">
        <f t="shared" si="3"/>
        <v>1699</v>
      </c>
      <c r="BF49" s="363">
        <f t="shared" si="3"/>
        <v>158968</v>
      </c>
      <c r="BG49" s="206">
        <f t="shared" si="3"/>
        <v>2775</v>
      </c>
      <c r="BH49" s="363">
        <f t="shared" si="3"/>
        <v>321888</v>
      </c>
      <c r="BI49" s="206">
        <f t="shared" si="3"/>
        <v>1548</v>
      </c>
      <c r="BJ49" s="363">
        <f t="shared" si="3"/>
        <v>307833</v>
      </c>
      <c r="BK49" s="362">
        <f t="shared" si="3"/>
        <v>1812</v>
      </c>
      <c r="BL49" s="363">
        <f t="shared" si="3"/>
        <v>243347</v>
      </c>
    </row>
    <row r="50" spans="1:64" ht="15.6" thickBot="1" x14ac:dyDescent="0.3">
      <c r="A50" s="169"/>
      <c r="B50" s="170"/>
      <c r="C50" s="169"/>
      <c r="D50" s="207"/>
      <c r="E50" s="169"/>
      <c r="F50" s="207"/>
      <c r="G50" s="169"/>
      <c r="H50" s="207"/>
      <c r="I50" s="169"/>
      <c r="J50" s="207"/>
      <c r="K50" s="169"/>
      <c r="L50" s="207"/>
      <c r="M50" s="169"/>
      <c r="N50" s="207"/>
      <c r="O50" s="169"/>
      <c r="P50" s="207"/>
      <c r="Q50" s="169"/>
      <c r="R50" s="207"/>
      <c r="S50" s="169"/>
      <c r="T50" s="207"/>
      <c r="U50" s="169"/>
      <c r="V50" s="207"/>
      <c r="W50" s="169"/>
      <c r="X50" s="207"/>
      <c r="Y50" s="169"/>
      <c r="Z50" s="207"/>
      <c r="AA50" s="169"/>
      <c r="AB50" s="207"/>
      <c r="AC50" s="169"/>
      <c r="AD50" s="207"/>
      <c r="AE50" s="169"/>
      <c r="AF50" s="207"/>
      <c r="AG50" s="169"/>
      <c r="AH50" s="207"/>
      <c r="AI50" s="169"/>
      <c r="AJ50" s="207"/>
      <c r="AK50" s="169"/>
      <c r="AL50" s="207"/>
      <c r="AM50" s="169"/>
      <c r="AN50" s="207"/>
      <c r="AO50" s="169"/>
      <c r="AP50" s="207"/>
      <c r="AQ50" s="169"/>
      <c r="AR50" s="207"/>
      <c r="AS50" s="169"/>
      <c r="AT50" s="207"/>
      <c r="AU50" s="169"/>
      <c r="AV50" s="207"/>
      <c r="AW50" s="169"/>
      <c r="AX50" s="207"/>
      <c r="AY50" s="169"/>
      <c r="AZ50" s="207"/>
      <c r="BA50" s="169"/>
      <c r="BB50" s="207"/>
      <c r="BC50" s="169"/>
      <c r="BD50" s="207"/>
      <c r="BE50" s="169"/>
      <c r="BF50" s="207"/>
      <c r="BG50" s="169"/>
      <c r="BH50" s="207"/>
      <c r="BI50" s="169"/>
      <c r="BJ50" s="207"/>
      <c r="BK50" s="170"/>
      <c r="BL50" s="207"/>
    </row>
    <row r="51" spans="1:64" s="196" customFormat="1" ht="13.2" x14ac:dyDescent="0.25">
      <c r="A51" s="193" t="s">
        <v>71</v>
      </c>
      <c r="B51" s="193" t="s">
        <v>72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4"/>
      <c r="AD51" s="195" t="s">
        <v>73</v>
      </c>
      <c r="AG51" s="193" t="s">
        <v>74</v>
      </c>
      <c r="AI51" s="196" t="s">
        <v>75</v>
      </c>
      <c r="AN51" s="197"/>
      <c r="AO51" s="197"/>
      <c r="BL51" s="295"/>
    </row>
    <row r="52" spans="1:64" s="196" customFormat="1" ht="13.2" x14ac:dyDescent="0.25">
      <c r="A52" s="198" t="s">
        <v>17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9"/>
      <c r="AD52" s="199"/>
      <c r="AE52" s="198"/>
      <c r="AF52" s="198"/>
      <c r="AG52" s="198"/>
      <c r="AH52" s="195"/>
      <c r="AI52" s="195"/>
      <c r="AJ52" s="195"/>
      <c r="AK52" s="195"/>
      <c r="AL52" s="195"/>
      <c r="AN52" s="197"/>
      <c r="AO52" s="197"/>
    </row>
    <row r="53" spans="1:64" s="64" customFormat="1" ht="22.5" customHeight="1" x14ac:dyDescent="0.25">
      <c r="A53" s="100" t="s">
        <v>154</v>
      </c>
      <c r="AC53" s="101"/>
      <c r="AD53" s="101"/>
      <c r="AP53" s="184"/>
      <c r="AQ53" s="184"/>
    </row>
    <row r="56" spans="1:64" s="290" customFormat="1" ht="11.4" x14ac:dyDescent="0.2"/>
    <row r="57" spans="1:64" s="289" customFormat="1" x14ac:dyDescent="0.25"/>
    <row r="58" spans="1:64" s="288" customFormat="1" x14ac:dyDescent="0.25"/>
  </sheetData>
  <mergeCells count="34">
    <mergeCell ref="C10:D10"/>
    <mergeCell ref="E10:F10"/>
    <mergeCell ref="AC10:AD10"/>
    <mergeCell ref="Y10:Z10"/>
    <mergeCell ref="A4:B4"/>
    <mergeCell ref="U10:V10"/>
    <mergeCell ref="A2:BL2"/>
    <mergeCell ref="AK10:AL10"/>
    <mergeCell ref="BC10:BD10"/>
    <mergeCell ref="A3:BL3"/>
    <mergeCell ref="AG10:AH10"/>
    <mergeCell ref="BI10:BJ10"/>
    <mergeCell ref="AS10:AT10"/>
    <mergeCell ref="AI10:AJ10"/>
    <mergeCell ref="BK10:BL10"/>
    <mergeCell ref="BG10:BH10"/>
    <mergeCell ref="BE10:BF10"/>
    <mergeCell ref="AA10:AB10"/>
    <mergeCell ref="BA10:BB10"/>
    <mergeCell ref="I10:J10"/>
    <mergeCell ref="G10:H10"/>
    <mergeCell ref="W10:X10"/>
    <mergeCell ref="AY10:AZ10"/>
    <mergeCell ref="AW10:AX10"/>
    <mergeCell ref="AE10:AF10"/>
    <mergeCell ref="S10:T10"/>
    <mergeCell ref="Q10:R10"/>
    <mergeCell ref="O10:P10"/>
    <mergeCell ref="M10:N10"/>
    <mergeCell ref="K10:L10"/>
    <mergeCell ref="AO10:AP10"/>
    <mergeCell ref="AM10:AN10"/>
    <mergeCell ref="AU10:AV10"/>
    <mergeCell ref="AQ10:AR10"/>
  </mergeCells>
  <phoneticPr fontId="9" type="noConversion"/>
  <pageMargins left="0.25" right="0.25" top="0.25" bottom="0.25" header="0.3" footer="0.3"/>
  <pageSetup paperSize="5" scale="80" fitToHeight="0" orientation="landscape" r:id="rId1"/>
  <headerFooter alignWithMargins="0">
    <oddFooter>Page &amp;P of &amp;N</oddFooter>
  </headerFooter>
  <rowBreaks count="1" manualBreakCount="1">
    <brk id="31" max="57" man="1"/>
  </rowBreaks>
  <colBreaks count="4" manualBreakCount="4">
    <brk id="16" min="3" max="52" man="1"/>
    <brk id="30" min="3" max="52" man="1"/>
    <brk id="46" min="3" max="52" man="1"/>
    <brk id="58" min="3" max="5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48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126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128</v>
      </c>
      <c r="D5" s="326"/>
      <c r="E5" s="327" t="s">
        <v>121</v>
      </c>
      <c r="F5" s="328"/>
      <c r="G5" s="329" t="s">
        <v>122</v>
      </c>
      <c r="H5" s="328"/>
      <c r="I5" s="329" t="s">
        <v>123</v>
      </c>
      <c r="J5" s="328"/>
      <c r="K5" s="329" t="s">
        <v>124</v>
      </c>
      <c r="L5" s="330"/>
      <c r="M5" s="331">
        <v>2018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/>
      <c r="N6" s="75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145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291" t="s">
        <v>1</v>
      </c>
      <c r="B8" s="77" t="s">
        <v>6</v>
      </c>
      <c r="C8" s="250">
        <v>227</v>
      </c>
      <c r="D8" s="251">
        <v>53767</v>
      </c>
      <c r="E8" s="102">
        <v>56</v>
      </c>
      <c r="F8" s="238">
        <v>14654</v>
      </c>
      <c r="G8" s="233">
        <v>109</v>
      </c>
      <c r="H8" s="239">
        <v>38870</v>
      </c>
      <c r="I8" s="106">
        <v>37</v>
      </c>
      <c r="J8" s="240">
        <v>7741.87</v>
      </c>
      <c r="K8" s="108">
        <v>62</v>
      </c>
      <c r="L8" s="109">
        <v>11134</v>
      </c>
      <c r="M8" s="110">
        <f>SUM(E8,G8,I8,K8)</f>
        <v>264</v>
      </c>
      <c r="N8" s="241">
        <f>SUM(F8,H8,J8,L8)</f>
        <v>72399.87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291"/>
      <c r="B9" s="77" t="s">
        <v>7</v>
      </c>
      <c r="C9" s="250">
        <v>76</v>
      </c>
      <c r="D9" s="251">
        <v>4671</v>
      </c>
      <c r="E9" s="102">
        <v>15</v>
      </c>
      <c r="F9" s="238">
        <v>1533</v>
      </c>
      <c r="G9" s="233">
        <v>17</v>
      </c>
      <c r="H9" s="239">
        <v>1368</v>
      </c>
      <c r="I9" s="106">
        <v>16</v>
      </c>
      <c r="J9" s="240">
        <v>799.01400000000001</v>
      </c>
      <c r="K9" s="108">
        <v>15</v>
      </c>
      <c r="L9" s="109">
        <v>1612</v>
      </c>
      <c r="M9" s="110">
        <f>SUM(E9,G9,I9,K9)</f>
        <v>63</v>
      </c>
      <c r="N9" s="241">
        <f t="shared" ref="N9:N10" si="0">SUM(F9,H9,J9,L9)</f>
        <v>5312.0140000000001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291"/>
      <c r="B10" s="77" t="s">
        <v>69</v>
      </c>
      <c r="C10" s="250">
        <v>204</v>
      </c>
      <c r="D10" s="251">
        <v>4471</v>
      </c>
      <c r="E10" s="102">
        <v>9</v>
      </c>
      <c r="F10" s="238">
        <v>918</v>
      </c>
      <c r="G10" s="233">
        <v>11</v>
      </c>
      <c r="H10" s="239">
        <v>257</v>
      </c>
      <c r="I10" s="106">
        <v>10</v>
      </c>
      <c r="J10" s="240">
        <v>543.70399999999995</v>
      </c>
      <c r="K10" s="108">
        <v>4</v>
      </c>
      <c r="L10" s="109">
        <v>145</v>
      </c>
      <c r="M10" s="110">
        <f>SUM(E10,G10,I10,K10)</f>
        <v>34</v>
      </c>
      <c r="N10" s="241">
        <f t="shared" si="0"/>
        <v>1863.704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112"/>
      <c r="F11" s="242"/>
      <c r="G11" s="114"/>
      <c r="H11" s="243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291" t="s">
        <v>8</v>
      </c>
      <c r="B12" s="77" t="s">
        <v>6</v>
      </c>
      <c r="C12" s="250">
        <v>0</v>
      </c>
      <c r="D12" s="251">
        <v>0</v>
      </c>
      <c r="E12" s="102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>SUM(E12,G12,I12,K12)</f>
        <v>0</v>
      </c>
      <c r="N12" s="241">
        <f t="shared" ref="N12:N14" si="1">SUM(F12,H12,J12,L12)</f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291" t="s">
        <v>9</v>
      </c>
      <c r="B13" s="77" t="s">
        <v>7</v>
      </c>
      <c r="C13" s="250">
        <v>0</v>
      </c>
      <c r="D13" s="251">
        <v>0</v>
      </c>
      <c r="E13" s="102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0</v>
      </c>
      <c r="L13" s="109">
        <v>0</v>
      </c>
      <c r="M13" s="110">
        <f>SUM(E13,G13,I13,K13)</f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291"/>
      <c r="B14" s="77" t="s">
        <v>69</v>
      </c>
      <c r="C14" s="250">
        <v>0</v>
      </c>
      <c r="D14" s="251">
        <v>0</v>
      </c>
      <c r="E14" s="102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0</v>
      </c>
      <c r="L14" s="109">
        <v>0</v>
      </c>
      <c r="M14" s="110">
        <f>SUM(E14,G14,I14,K14)</f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112"/>
      <c r="F15" s="242"/>
      <c r="G15" s="114"/>
      <c r="H15" s="243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291" t="s">
        <v>10</v>
      </c>
      <c r="B16" s="77" t="s">
        <v>6</v>
      </c>
      <c r="C16" s="250">
        <v>0</v>
      </c>
      <c r="D16" s="251">
        <v>0</v>
      </c>
      <c r="E16" s="102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>SUM(E16,G16,I16,K16)</f>
        <v>0</v>
      </c>
      <c r="N16" s="241">
        <f t="shared" ref="N16:N18" si="2">SUM(F16,H16,J16,L16)</f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291"/>
      <c r="B17" s="77" t="s">
        <v>7</v>
      </c>
      <c r="C17" s="250">
        <v>0</v>
      </c>
      <c r="D17" s="251">
        <v>0</v>
      </c>
      <c r="E17" s="102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>SUM(E17,G17,I17,K17)</f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291"/>
      <c r="B18" s="77" t="s">
        <v>69</v>
      </c>
      <c r="C18" s="250">
        <v>0</v>
      </c>
      <c r="D18" s="251">
        <v>0</v>
      </c>
      <c r="E18" s="102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>SUM(E18,G18,I18,K18)</f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112"/>
      <c r="F19" s="242"/>
      <c r="G19" s="114"/>
      <c r="H19" s="243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291" t="s">
        <v>11</v>
      </c>
      <c r="B20" s="77" t="s">
        <v>6</v>
      </c>
      <c r="C20" s="250">
        <v>0</v>
      </c>
      <c r="D20" s="251">
        <v>0</v>
      </c>
      <c r="E20" s="102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>SUM(E20,G20,I20,K20)</f>
        <v>0</v>
      </c>
      <c r="N20" s="241">
        <f t="shared" ref="N20:N22" si="3">SUM(F20,H20,J20,L20)</f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291"/>
      <c r="B21" s="77" t="s">
        <v>7</v>
      </c>
      <c r="C21" s="250">
        <v>0</v>
      </c>
      <c r="D21" s="251">
        <v>0</v>
      </c>
      <c r="E21" s="102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0</v>
      </c>
      <c r="L21" s="109">
        <v>0</v>
      </c>
      <c r="M21" s="110">
        <f>SUM(E21,G21,I21,K21)</f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291"/>
      <c r="B22" s="77" t="s">
        <v>69</v>
      </c>
      <c r="C22" s="250">
        <v>0</v>
      </c>
      <c r="D22" s="251">
        <v>0</v>
      </c>
      <c r="E22" s="102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>SUM(E22,G22,I22,K22)</f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112"/>
      <c r="F23" s="242"/>
      <c r="G23" s="114"/>
      <c r="H23" s="243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291" t="s">
        <v>12</v>
      </c>
      <c r="B24" s="77" t="s">
        <v>6</v>
      </c>
      <c r="C24" s="250">
        <v>24</v>
      </c>
      <c r="D24" s="251">
        <v>29575</v>
      </c>
      <c r="E24" s="102">
        <v>6</v>
      </c>
      <c r="F24" s="238">
        <v>5499</v>
      </c>
      <c r="G24" s="233">
        <v>5</v>
      </c>
      <c r="H24" s="239">
        <v>21166</v>
      </c>
      <c r="I24" s="106">
        <v>6</v>
      </c>
      <c r="J24" s="240">
        <v>8023.2</v>
      </c>
      <c r="K24" s="108">
        <v>5</v>
      </c>
      <c r="L24" s="109">
        <v>170</v>
      </c>
      <c r="M24" s="110">
        <f>SUM(E24,G24,I24,K24)</f>
        <v>22</v>
      </c>
      <c r="N24" s="241">
        <f t="shared" ref="N24:N26" si="4">SUM(F24,H24,J24,L24)</f>
        <v>34858.199999999997</v>
      </c>
      <c r="P24" s="187">
        <f>M24-E24-G24-I24-K24</f>
        <v>0</v>
      </c>
      <c r="Q24" s="188">
        <f>N24-F24-H24-J24-L24</f>
        <v>-2.7284841053187847E-12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291"/>
      <c r="B25" s="77" t="s">
        <v>7</v>
      </c>
      <c r="C25" s="250">
        <v>27</v>
      </c>
      <c r="D25" s="251">
        <v>9010</v>
      </c>
      <c r="E25" s="102">
        <v>4</v>
      </c>
      <c r="F25" s="238">
        <v>5613</v>
      </c>
      <c r="G25" s="233">
        <v>8</v>
      </c>
      <c r="H25" s="239">
        <v>575</v>
      </c>
      <c r="I25" s="106">
        <v>5</v>
      </c>
      <c r="J25" s="240">
        <v>334.96800000000002</v>
      </c>
      <c r="K25" s="108">
        <v>4</v>
      </c>
      <c r="L25" s="109">
        <v>658</v>
      </c>
      <c r="M25" s="110">
        <f>SUM(E25,G25,I25,K25)</f>
        <v>21</v>
      </c>
      <c r="N25" s="241">
        <f t="shared" si="4"/>
        <v>7180.9679999999998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291"/>
      <c r="B26" s="77" t="s">
        <v>69</v>
      </c>
      <c r="C26" s="254">
        <v>159</v>
      </c>
      <c r="D26" s="255">
        <v>37992</v>
      </c>
      <c r="E26" s="102">
        <v>31</v>
      </c>
      <c r="F26" s="238">
        <v>8834</v>
      </c>
      <c r="G26" s="233">
        <v>33</v>
      </c>
      <c r="H26" s="239">
        <v>3822</v>
      </c>
      <c r="I26" s="106">
        <v>29</v>
      </c>
      <c r="J26" s="240">
        <v>12050.584999999999</v>
      </c>
      <c r="K26" s="108">
        <v>33</v>
      </c>
      <c r="L26" s="109">
        <v>7157</v>
      </c>
      <c r="M26" s="110">
        <f>SUM(E26,G26,I26,K26)</f>
        <v>126</v>
      </c>
      <c r="N26" s="241">
        <f t="shared" si="4"/>
        <v>31863.584999999999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112"/>
      <c r="F27" s="242"/>
      <c r="G27" s="114"/>
      <c r="H27" s="243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291" t="s">
        <v>13</v>
      </c>
      <c r="B28" s="77" t="s">
        <v>6</v>
      </c>
      <c r="C28" s="250">
        <v>0</v>
      </c>
      <c r="D28" s="251">
        <v>896</v>
      </c>
      <c r="E28" s="102">
        <v>0</v>
      </c>
      <c r="F28" s="238">
        <v>0</v>
      </c>
      <c r="G28" s="104">
        <v>0</v>
      </c>
      <c r="H28" s="246">
        <v>0</v>
      </c>
      <c r="I28" s="106">
        <v>0</v>
      </c>
      <c r="J28" s="240">
        <v>0</v>
      </c>
      <c r="K28" s="108">
        <v>2</v>
      </c>
      <c r="L28" s="109">
        <v>2240</v>
      </c>
      <c r="M28" s="110">
        <f>SUM(E28,G28,I28,K28)</f>
        <v>2</v>
      </c>
      <c r="N28" s="241">
        <f>SUM(F28,H28,J28,L28)</f>
        <v>2240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291"/>
      <c r="B29" s="77" t="s">
        <v>7</v>
      </c>
      <c r="C29" s="250">
        <v>0</v>
      </c>
      <c r="D29" s="251">
        <v>0</v>
      </c>
      <c r="E29" s="102">
        <v>0</v>
      </c>
      <c r="F29" s="238">
        <v>0</v>
      </c>
      <c r="G29" s="104">
        <v>0</v>
      </c>
      <c r="H29" s="246">
        <v>0</v>
      </c>
      <c r="I29" s="106">
        <v>0</v>
      </c>
      <c r="J29" s="240">
        <v>0</v>
      </c>
      <c r="K29" s="108">
        <v>0</v>
      </c>
      <c r="L29" s="109">
        <v>0</v>
      </c>
      <c r="M29" s="110">
        <f>SUM(E29,G29,I29,K29)</f>
        <v>0</v>
      </c>
      <c r="N29" s="241">
        <f t="shared" ref="N29:N30" si="5">SUM(F29,H29,J29,L29)</f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291"/>
      <c r="B30" s="77" t="s">
        <v>69</v>
      </c>
      <c r="C30" s="250">
        <v>0</v>
      </c>
      <c r="D30" s="251">
        <v>0</v>
      </c>
      <c r="E30" s="102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>SUM(E30,G30,I30,K30)</f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112"/>
      <c r="F31" s="242"/>
      <c r="G31" s="114"/>
      <c r="H31" s="243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291" t="s">
        <v>14</v>
      </c>
      <c r="B32" s="77" t="s">
        <v>6</v>
      </c>
      <c r="C32" s="250">
        <v>0</v>
      </c>
      <c r="D32" s="251">
        <v>0</v>
      </c>
      <c r="E32" s="102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>SUM(E32,G32,I32,K32)</f>
        <v>0</v>
      </c>
      <c r="N32" s="241">
        <f t="shared" ref="N32:N34" si="6">SUM(F32,H32,J32,L32)</f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291" t="s">
        <v>15</v>
      </c>
      <c r="B33" s="77" t="s">
        <v>7</v>
      </c>
      <c r="C33" s="250">
        <v>0</v>
      </c>
      <c r="D33" s="251">
        <v>0</v>
      </c>
      <c r="E33" s="102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>SUM(E33,G33,I33,K33)</f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291"/>
      <c r="B34" s="77" t="s">
        <v>69</v>
      </c>
      <c r="C34" s="250">
        <v>0</v>
      </c>
      <c r="D34" s="251">
        <v>0</v>
      </c>
      <c r="E34" s="102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>SUM(E34,G34,I34,K34)</f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112"/>
      <c r="F35" s="242"/>
      <c r="G35" s="114"/>
      <c r="H35" s="243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291" t="s">
        <v>19</v>
      </c>
      <c r="B36" s="77" t="s">
        <v>6</v>
      </c>
      <c r="C36" s="250">
        <v>124</v>
      </c>
      <c r="D36" s="251">
        <v>3123</v>
      </c>
      <c r="E36" s="102">
        <v>122</v>
      </c>
      <c r="F36" s="238">
        <v>2774</v>
      </c>
      <c r="G36" s="104">
        <v>39</v>
      </c>
      <c r="H36" s="246">
        <v>866</v>
      </c>
      <c r="I36" s="106">
        <v>82</v>
      </c>
      <c r="J36" s="240">
        <v>3377.6549999999997</v>
      </c>
      <c r="K36" s="108">
        <v>91</v>
      </c>
      <c r="L36" s="236">
        <v>4667</v>
      </c>
      <c r="M36" s="110">
        <f>SUM(E36,G36,I36,K36)</f>
        <v>334</v>
      </c>
      <c r="N36" s="241">
        <f t="shared" ref="N36:N38" si="7">SUM(F36,H36,J36,L36)</f>
        <v>11684.654999999999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291"/>
      <c r="B37" s="77" t="s">
        <v>7</v>
      </c>
      <c r="C37" s="250">
        <v>0</v>
      </c>
      <c r="D37" s="251">
        <v>0</v>
      </c>
      <c r="E37" s="102">
        <v>0</v>
      </c>
      <c r="F37" s="238">
        <v>0</v>
      </c>
      <c r="G37" s="104">
        <v>0</v>
      </c>
      <c r="H37" s="246">
        <v>0</v>
      </c>
      <c r="I37" s="106">
        <v>0</v>
      </c>
      <c r="J37" s="240">
        <v>0</v>
      </c>
      <c r="K37" s="108">
        <v>0</v>
      </c>
      <c r="L37" s="109">
        <v>0</v>
      </c>
      <c r="M37" s="110">
        <f>SUM(E37,G37,I37,K37)</f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291"/>
      <c r="B38" s="77" t="s">
        <v>69</v>
      </c>
      <c r="C38" s="250">
        <v>0</v>
      </c>
      <c r="D38" s="251">
        <v>0</v>
      </c>
      <c r="E38" s="102">
        <v>0</v>
      </c>
      <c r="F38" s="238">
        <v>0</v>
      </c>
      <c r="G38" s="104">
        <v>0</v>
      </c>
      <c r="H38" s="246">
        <v>0</v>
      </c>
      <c r="I38" s="106">
        <v>0</v>
      </c>
      <c r="J38" s="240">
        <v>0</v>
      </c>
      <c r="K38" s="108">
        <v>0</v>
      </c>
      <c r="L38" s="109">
        <v>0</v>
      </c>
      <c r="M38" s="110">
        <f>SUM(E38,G38,I38,K38)</f>
        <v>0</v>
      </c>
      <c r="N38" s="241">
        <f t="shared" si="7"/>
        <v>0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112"/>
      <c r="F39" s="242"/>
      <c r="G39" s="114"/>
      <c r="H39" s="243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291" t="s">
        <v>55</v>
      </c>
      <c r="B40" s="77"/>
      <c r="C40" s="250">
        <v>57</v>
      </c>
      <c r="D40" s="251">
        <v>256768</v>
      </c>
      <c r="E40" s="102">
        <v>14</v>
      </c>
      <c r="F40" s="238">
        <v>105472</v>
      </c>
      <c r="G40" s="233">
        <v>11</v>
      </c>
      <c r="H40" s="239">
        <v>13158</v>
      </c>
      <c r="I40" s="106">
        <v>16</v>
      </c>
      <c r="J40" s="240">
        <v>24657.973999999998</v>
      </c>
      <c r="K40" s="122">
        <v>11</v>
      </c>
      <c r="L40" s="123">
        <v>3803</v>
      </c>
      <c r="M40" s="110">
        <f>SUM(E40,G40,I40,K40)</f>
        <v>52</v>
      </c>
      <c r="N40" s="241">
        <f>SUM(F40,H40,J40,L40)</f>
        <v>147090.97399999999</v>
      </c>
      <c r="P40" s="187">
        <f>M40-E40-G40-I40-K40</f>
        <v>0</v>
      </c>
      <c r="Q40" s="188">
        <f>N40-F40-H40-J40-L40</f>
        <v>-1.0913936421275139E-11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112"/>
      <c r="F41" s="242"/>
      <c r="G41" s="114"/>
      <c r="H41" s="243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291" t="s">
        <v>16</v>
      </c>
      <c r="B42" s="77"/>
      <c r="C42" s="250">
        <v>213</v>
      </c>
      <c r="D42" s="251">
        <v>22741</v>
      </c>
      <c r="E42" s="102">
        <v>50</v>
      </c>
      <c r="F42" s="238">
        <v>33019</v>
      </c>
      <c r="G42" s="104">
        <v>108</v>
      </c>
      <c r="H42" s="246">
        <v>3568</v>
      </c>
      <c r="I42" s="106">
        <v>66</v>
      </c>
      <c r="J42" s="240">
        <v>1578.73</v>
      </c>
      <c r="K42" s="122">
        <v>88</v>
      </c>
      <c r="L42" s="236">
        <v>2385</v>
      </c>
      <c r="M42" s="110">
        <f>SUM(E42,G42,I42,K42)</f>
        <v>312</v>
      </c>
      <c r="N42" s="241">
        <f>SUM(F42,H42,J42,L42)</f>
        <v>40550.730000000003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112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293" t="s">
        <v>0</v>
      </c>
      <c r="B44" s="88"/>
      <c r="C44" s="258">
        <f>SUM(C8:C42)</f>
        <v>1111</v>
      </c>
      <c r="D44" s="259">
        <f>SUM(D8:D43)</f>
        <v>423014</v>
      </c>
      <c r="E44" s="212">
        <f>SUM(E8:E42)</f>
        <v>307</v>
      </c>
      <c r="F44" s="248">
        <f t="shared" ref="F44:K44" si="8">SUM(F8:F42)</f>
        <v>178316</v>
      </c>
      <c r="G44" s="212">
        <f t="shared" si="8"/>
        <v>341</v>
      </c>
      <c r="H44" s="248">
        <f>SUM(H8:H42)</f>
        <v>83650</v>
      </c>
      <c r="I44" s="212">
        <f t="shared" si="8"/>
        <v>267</v>
      </c>
      <c r="J44" s="248">
        <f>SUM(J8:J42)</f>
        <v>59107.700000000004</v>
      </c>
      <c r="K44" s="212">
        <f t="shared" si="8"/>
        <v>315</v>
      </c>
      <c r="L44" s="248">
        <f>SUM(L8:L42)</f>
        <v>33971</v>
      </c>
      <c r="M44" s="217">
        <f>SUM(M8:M42)</f>
        <v>1230</v>
      </c>
      <c r="N44" s="249">
        <f t="shared" ref="N44" si="9">SUM(N8:N42)</f>
        <v>355044.69999999995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77" orientation="landscape" r:id="rId1"/>
  <colBreaks count="1" manualBreakCount="1">
    <brk id="17" max="1048575" man="1"/>
  </colBreaks>
  <ignoredErrors>
    <ignoredError sqref="D4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48"/>
  <sheetViews>
    <sheetView zoomScaleNormal="100" workbookViewId="0">
      <selection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114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119</v>
      </c>
      <c r="D5" s="326"/>
      <c r="E5" s="327" t="s">
        <v>118</v>
      </c>
      <c r="F5" s="328"/>
      <c r="G5" s="329" t="s">
        <v>117</v>
      </c>
      <c r="H5" s="328"/>
      <c r="I5" s="329" t="s">
        <v>116</v>
      </c>
      <c r="J5" s="328"/>
      <c r="K5" s="329" t="s">
        <v>115</v>
      </c>
      <c r="L5" s="330"/>
      <c r="M5" s="331" t="s">
        <v>120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/>
      <c r="N6" s="75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145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76" t="s">
        <v>1</v>
      </c>
      <c r="B8" s="77" t="s">
        <v>6</v>
      </c>
      <c r="C8" s="250">
        <v>272</v>
      </c>
      <c r="D8" s="251">
        <v>59737</v>
      </c>
      <c r="E8" s="102">
        <v>56</v>
      </c>
      <c r="F8" s="238">
        <v>12415</v>
      </c>
      <c r="G8" s="233">
        <v>66</v>
      </c>
      <c r="H8" s="239">
        <v>18499</v>
      </c>
      <c r="I8" s="106">
        <v>61</v>
      </c>
      <c r="J8" s="240">
        <v>13003</v>
      </c>
      <c r="K8" s="108">
        <v>44</v>
      </c>
      <c r="L8" s="109">
        <v>9850</v>
      </c>
      <c r="M8" s="110">
        <f>SUM(E8,G8,I8,K8)</f>
        <v>227</v>
      </c>
      <c r="N8" s="241">
        <f>SUM(F8,H8,J8,L8)</f>
        <v>53767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76"/>
      <c r="B9" s="77" t="s">
        <v>7</v>
      </c>
      <c r="C9" s="250">
        <v>67</v>
      </c>
      <c r="D9" s="251">
        <v>4071</v>
      </c>
      <c r="E9" s="102">
        <v>20</v>
      </c>
      <c r="F9" s="238">
        <v>1220</v>
      </c>
      <c r="G9" s="233">
        <v>24</v>
      </c>
      <c r="H9" s="239">
        <v>1561</v>
      </c>
      <c r="I9" s="106">
        <v>18</v>
      </c>
      <c r="J9" s="240">
        <v>1076</v>
      </c>
      <c r="K9" s="108">
        <v>14</v>
      </c>
      <c r="L9" s="109">
        <v>814</v>
      </c>
      <c r="M9" s="110">
        <f>SUM(E9,G9,I9,K9)</f>
        <v>76</v>
      </c>
      <c r="N9" s="241">
        <f t="shared" ref="N9:N10" si="0">SUM(F9,H9,J9,L9)</f>
        <v>4671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/>
      <c r="B10" s="77" t="s">
        <v>69</v>
      </c>
      <c r="C10" s="250">
        <v>458</v>
      </c>
      <c r="D10" s="251">
        <v>9526</v>
      </c>
      <c r="E10" s="102">
        <v>84</v>
      </c>
      <c r="F10" s="238">
        <v>2266</v>
      </c>
      <c r="G10" s="233">
        <v>57</v>
      </c>
      <c r="H10" s="239">
        <v>1068</v>
      </c>
      <c r="I10" s="106">
        <v>56</v>
      </c>
      <c r="J10" s="240">
        <v>989</v>
      </c>
      <c r="K10" s="108">
        <v>7</v>
      </c>
      <c r="L10" s="109">
        <v>148</v>
      </c>
      <c r="M10" s="110">
        <f>SUM(E10,G10,I10,K10)</f>
        <v>204</v>
      </c>
      <c r="N10" s="241">
        <f t="shared" si="0"/>
        <v>4471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82"/>
      <c r="B11" s="83"/>
      <c r="C11" s="252"/>
      <c r="D11" s="253"/>
      <c r="E11" s="112"/>
      <c r="F11" s="242"/>
      <c r="G11" s="114"/>
      <c r="H11" s="243"/>
      <c r="I11" s="116"/>
      <c r="J11" s="244"/>
      <c r="K11" s="118">
        <v>0</v>
      </c>
      <c r="L11" s="119">
        <v>0</v>
      </c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8</v>
      </c>
      <c r="B12" s="77" t="s">
        <v>6</v>
      </c>
      <c r="C12" s="250">
        <v>0</v>
      </c>
      <c r="D12" s="251">
        <v>0</v>
      </c>
      <c r="E12" s="102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>SUM(E12,G12,I12,K12)</f>
        <v>0</v>
      </c>
      <c r="N12" s="241">
        <f t="shared" ref="N12:N14" si="1">SUM(F12,H12,J12,L12)</f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9</v>
      </c>
      <c r="B13" s="77" t="s">
        <v>7</v>
      </c>
      <c r="C13" s="250">
        <v>0</v>
      </c>
      <c r="D13" s="251">
        <v>0</v>
      </c>
      <c r="E13" s="102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0</v>
      </c>
      <c r="L13" s="109">
        <v>0</v>
      </c>
      <c r="M13" s="110">
        <f>SUM(E13,G13,I13,K13)</f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69</v>
      </c>
      <c r="C14" s="250">
        <v>0</v>
      </c>
      <c r="D14" s="251">
        <v>0</v>
      </c>
      <c r="E14" s="102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0</v>
      </c>
      <c r="L14" s="109">
        <v>0</v>
      </c>
      <c r="M14" s="110">
        <f>SUM(E14,G14,I14,K14)</f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252"/>
      <c r="D15" s="253"/>
      <c r="E15" s="112"/>
      <c r="F15" s="242"/>
      <c r="G15" s="114"/>
      <c r="H15" s="243"/>
      <c r="I15" s="116"/>
      <c r="J15" s="244"/>
      <c r="K15" s="118">
        <v>0</v>
      </c>
      <c r="L15" s="119">
        <v>0</v>
      </c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10</v>
      </c>
      <c r="B16" s="77" t="s">
        <v>6</v>
      </c>
      <c r="C16" s="250">
        <v>0</v>
      </c>
      <c r="D16" s="251">
        <v>0</v>
      </c>
      <c r="E16" s="102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>SUM(E16,G16,I16,K16)</f>
        <v>0</v>
      </c>
      <c r="N16" s="241">
        <f t="shared" ref="N16:N18" si="2">SUM(F16,H16,J16,L16)</f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250">
        <v>0</v>
      </c>
      <c r="D17" s="251">
        <v>0</v>
      </c>
      <c r="E17" s="102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>SUM(E17,G17,I17,K17)</f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69</v>
      </c>
      <c r="C18" s="250">
        <v>0</v>
      </c>
      <c r="D18" s="251">
        <v>0</v>
      </c>
      <c r="E18" s="102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>SUM(E18,G18,I18,K18)</f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252"/>
      <c r="D19" s="253"/>
      <c r="E19" s="112"/>
      <c r="F19" s="242"/>
      <c r="G19" s="114"/>
      <c r="H19" s="243"/>
      <c r="I19" s="116"/>
      <c r="J19" s="244"/>
      <c r="K19" s="118">
        <v>0</v>
      </c>
      <c r="L19" s="119">
        <v>0</v>
      </c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250">
        <v>0</v>
      </c>
      <c r="D20" s="251">
        <v>0</v>
      </c>
      <c r="E20" s="102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>SUM(E20,G20,I20,K20)</f>
        <v>0</v>
      </c>
      <c r="N20" s="241">
        <f t="shared" ref="N20:N22" si="3">SUM(F20,H20,J20,L20)</f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250">
        <v>0</v>
      </c>
      <c r="D21" s="251">
        <v>0</v>
      </c>
      <c r="E21" s="102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0</v>
      </c>
      <c r="L21" s="109">
        <v>0</v>
      </c>
      <c r="M21" s="110">
        <f>SUM(E21,G21,I21,K21)</f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/>
      <c r="B22" s="77" t="s">
        <v>69</v>
      </c>
      <c r="C22" s="250">
        <v>0</v>
      </c>
      <c r="D22" s="251">
        <v>0</v>
      </c>
      <c r="E22" s="102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>SUM(E22,G22,I22,K22)</f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82"/>
      <c r="B23" s="83"/>
      <c r="C23" s="252"/>
      <c r="D23" s="253"/>
      <c r="E23" s="112"/>
      <c r="F23" s="242"/>
      <c r="G23" s="114"/>
      <c r="H23" s="243"/>
      <c r="I23" s="116"/>
      <c r="J23" s="244"/>
      <c r="K23" s="118">
        <v>0</v>
      </c>
      <c r="L23" s="119">
        <v>0</v>
      </c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 t="s">
        <v>12</v>
      </c>
      <c r="B24" s="77" t="s">
        <v>6</v>
      </c>
      <c r="C24" s="250">
        <v>25</v>
      </c>
      <c r="D24" s="251">
        <v>141785</v>
      </c>
      <c r="E24" s="102">
        <v>4</v>
      </c>
      <c r="F24" s="238">
        <v>5179</v>
      </c>
      <c r="G24" s="233">
        <v>8</v>
      </c>
      <c r="H24" s="239">
        <v>3712</v>
      </c>
      <c r="I24" s="106">
        <v>4</v>
      </c>
      <c r="J24" s="240">
        <v>8902</v>
      </c>
      <c r="K24" s="108">
        <v>8</v>
      </c>
      <c r="L24" s="109">
        <v>11782</v>
      </c>
      <c r="M24" s="110">
        <f>SUM(E24,G24,I24,K24)</f>
        <v>24</v>
      </c>
      <c r="N24" s="241">
        <f t="shared" ref="N24:N26" si="4">SUM(F24,H24,J24,L24)</f>
        <v>29575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7</v>
      </c>
      <c r="C25" s="250">
        <v>24</v>
      </c>
      <c r="D25" s="251">
        <v>6242</v>
      </c>
      <c r="E25" s="102">
        <v>1</v>
      </c>
      <c r="F25" s="238">
        <v>954</v>
      </c>
      <c r="G25" s="233">
        <v>11</v>
      </c>
      <c r="H25" s="239">
        <v>1288</v>
      </c>
      <c r="I25" s="106">
        <v>6</v>
      </c>
      <c r="J25" s="240">
        <v>2600</v>
      </c>
      <c r="K25" s="108">
        <v>9</v>
      </c>
      <c r="L25" s="109">
        <v>4168</v>
      </c>
      <c r="M25" s="110">
        <f>SUM(E25,G25,I25,K25)</f>
        <v>27</v>
      </c>
      <c r="N25" s="241">
        <f t="shared" si="4"/>
        <v>9010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/>
      <c r="B26" s="77" t="s">
        <v>69</v>
      </c>
      <c r="C26" s="254">
        <v>124</v>
      </c>
      <c r="D26" s="255">
        <v>32169</v>
      </c>
      <c r="E26" s="102">
        <v>23</v>
      </c>
      <c r="F26" s="238">
        <v>7897</v>
      </c>
      <c r="G26" s="233">
        <v>45</v>
      </c>
      <c r="H26" s="239">
        <v>2581</v>
      </c>
      <c r="I26" s="106">
        <v>53</v>
      </c>
      <c r="J26" s="240">
        <v>21415</v>
      </c>
      <c r="K26" s="108">
        <v>38</v>
      </c>
      <c r="L26" s="109">
        <v>6099</v>
      </c>
      <c r="M26" s="110">
        <f>SUM(E26,G26,I26,K26)</f>
        <v>159</v>
      </c>
      <c r="N26" s="241">
        <f t="shared" si="4"/>
        <v>37992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256"/>
      <c r="D27" s="257"/>
      <c r="E27" s="112"/>
      <c r="F27" s="242"/>
      <c r="G27" s="114"/>
      <c r="H27" s="243"/>
      <c r="I27" s="116"/>
      <c r="J27" s="244"/>
      <c r="K27" s="118">
        <v>0</v>
      </c>
      <c r="L27" s="119">
        <v>0</v>
      </c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13</v>
      </c>
      <c r="B28" s="77" t="s">
        <v>6</v>
      </c>
      <c r="C28" s="250">
        <v>1</v>
      </c>
      <c r="D28" s="251">
        <v>51</v>
      </c>
      <c r="E28" s="102">
        <v>0</v>
      </c>
      <c r="F28" s="238">
        <v>896</v>
      </c>
      <c r="G28" s="104">
        <v>0</v>
      </c>
      <c r="H28" s="246">
        <v>0</v>
      </c>
      <c r="I28" s="106">
        <v>0</v>
      </c>
      <c r="J28" s="240">
        <v>0</v>
      </c>
      <c r="K28" s="108">
        <v>0</v>
      </c>
      <c r="L28" s="109">
        <v>0</v>
      </c>
      <c r="M28" s="110">
        <f>SUM(E28,G28,I28,K28)</f>
        <v>0</v>
      </c>
      <c r="N28" s="241">
        <f>SUM(F28,H28,J28,L28)</f>
        <v>896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250">
        <v>0</v>
      </c>
      <c r="D29" s="251">
        <v>0</v>
      </c>
      <c r="E29" s="102">
        <v>0</v>
      </c>
      <c r="F29" s="238">
        <v>0</v>
      </c>
      <c r="G29" s="104">
        <v>0</v>
      </c>
      <c r="H29" s="246">
        <v>0</v>
      </c>
      <c r="I29" s="106">
        <v>0</v>
      </c>
      <c r="J29" s="240">
        <v>0</v>
      </c>
      <c r="K29" s="108">
        <v>0</v>
      </c>
      <c r="L29" s="109">
        <v>0</v>
      </c>
      <c r="M29" s="110">
        <f>SUM(E29,G29,I29,K29)</f>
        <v>0</v>
      </c>
      <c r="N29" s="241">
        <f t="shared" ref="N29:N30" si="5">SUM(F29,H29,J29,L29)</f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/>
      <c r="B30" s="77" t="s">
        <v>69</v>
      </c>
      <c r="C30" s="250">
        <v>0</v>
      </c>
      <c r="D30" s="251">
        <v>0</v>
      </c>
      <c r="E30" s="102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>SUM(E30,G30,I30,K30)</f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252"/>
      <c r="D31" s="253"/>
      <c r="E31" s="112"/>
      <c r="F31" s="242"/>
      <c r="G31" s="114"/>
      <c r="H31" s="243"/>
      <c r="I31" s="116"/>
      <c r="J31" s="244"/>
      <c r="K31" s="118">
        <v>0</v>
      </c>
      <c r="L31" s="119">
        <v>0</v>
      </c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14</v>
      </c>
      <c r="B32" s="77" t="s">
        <v>6</v>
      </c>
      <c r="C32" s="250">
        <v>0</v>
      </c>
      <c r="D32" s="251">
        <v>0</v>
      </c>
      <c r="E32" s="102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>SUM(E32,G32,I32,K32)</f>
        <v>0</v>
      </c>
      <c r="N32" s="241">
        <f t="shared" ref="N32:N34" si="6">SUM(F32,H32,J32,L32)</f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15</v>
      </c>
      <c r="B33" s="77" t="s">
        <v>7</v>
      </c>
      <c r="C33" s="250">
        <v>0</v>
      </c>
      <c r="D33" s="251">
        <v>0</v>
      </c>
      <c r="E33" s="102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>SUM(E33,G33,I33,K33)</f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76"/>
      <c r="B34" s="77" t="s">
        <v>69</v>
      </c>
      <c r="C34" s="250">
        <v>0</v>
      </c>
      <c r="D34" s="251">
        <v>0</v>
      </c>
      <c r="E34" s="102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>SUM(E34,G34,I34,K34)</f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82"/>
      <c r="B35" s="83"/>
      <c r="C35" s="252"/>
      <c r="D35" s="253"/>
      <c r="E35" s="112"/>
      <c r="F35" s="242"/>
      <c r="G35" s="114"/>
      <c r="H35" s="243"/>
      <c r="I35" s="116"/>
      <c r="J35" s="244"/>
      <c r="K35" s="118">
        <v>0</v>
      </c>
      <c r="L35" s="119">
        <v>0</v>
      </c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 t="s">
        <v>19</v>
      </c>
      <c r="B36" s="77" t="s">
        <v>6</v>
      </c>
      <c r="C36" s="250">
        <v>30</v>
      </c>
      <c r="D36" s="251">
        <v>10487</v>
      </c>
      <c r="E36" s="102">
        <v>2</v>
      </c>
      <c r="F36" s="238">
        <v>35</v>
      </c>
      <c r="G36" s="104">
        <v>8</v>
      </c>
      <c r="H36" s="246">
        <v>70</v>
      </c>
      <c r="I36" s="106">
        <v>33</v>
      </c>
      <c r="J36" s="240">
        <v>551</v>
      </c>
      <c r="K36" s="108">
        <v>81</v>
      </c>
      <c r="L36" s="236">
        <v>2467</v>
      </c>
      <c r="M36" s="110">
        <f>SUM(E36,G36,I36,K36)</f>
        <v>124</v>
      </c>
      <c r="N36" s="241">
        <f t="shared" ref="N36:N38" si="7">SUM(F36,H36,J36,L36)</f>
        <v>3123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7</v>
      </c>
      <c r="C37" s="250">
        <v>0</v>
      </c>
      <c r="D37" s="251">
        <v>0</v>
      </c>
      <c r="E37" s="102">
        <v>0</v>
      </c>
      <c r="F37" s="238">
        <v>0</v>
      </c>
      <c r="G37" s="104">
        <v>0</v>
      </c>
      <c r="H37" s="246">
        <v>0</v>
      </c>
      <c r="I37" s="106">
        <v>0</v>
      </c>
      <c r="J37" s="240">
        <v>0</v>
      </c>
      <c r="K37" s="108">
        <v>0</v>
      </c>
      <c r="L37" s="109">
        <v>0</v>
      </c>
      <c r="M37" s="110">
        <f>SUM(E37,G37,I37,K37)</f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76"/>
      <c r="B38" s="77" t="s">
        <v>69</v>
      </c>
      <c r="C38" s="250">
        <v>0</v>
      </c>
      <c r="D38" s="251">
        <v>0</v>
      </c>
      <c r="E38" s="102">
        <v>0</v>
      </c>
      <c r="F38" s="238">
        <v>0</v>
      </c>
      <c r="G38" s="104">
        <v>0</v>
      </c>
      <c r="H38" s="246">
        <v>0</v>
      </c>
      <c r="I38" s="106">
        <v>0</v>
      </c>
      <c r="J38" s="240">
        <v>0</v>
      </c>
      <c r="K38" s="108">
        <v>0</v>
      </c>
      <c r="L38" s="109">
        <v>0</v>
      </c>
      <c r="M38" s="110">
        <f>SUM(E38,G38,I38,K38)</f>
        <v>0</v>
      </c>
      <c r="N38" s="241">
        <f t="shared" si="7"/>
        <v>0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82"/>
      <c r="B39" s="83"/>
      <c r="C39" s="252"/>
      <c r="D39" s="253"/>
      <c r="E39" s="112"/>
      <c r="F39" s="242"/>
      <c r="G39" s="114"/>
      <c r="H39" s="243"/>
      <c r="I39" s="116"/>
      <c r="J39" s="244"/>
      <c r="K39" s="118">
        <v>0</v>
      </c>
      <c r="L39" s="119">
        <v>0</v>
      </c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76" t="s">
        <v>55</v>
      </c>
      <c r="B40" s="77"/>
      <c r="C40" s="250">
        <v>52</v>
      </c>
      <c r="D40" s="251">
        <v>156461</v>
      </c>
      <c r="E40" s="102">
        <v>15</v>
      </c>
      <c r="F40" s="238">
        <v>210061</v>
      </c>
      <c r="G40" s="233">
        <v>23</v>
      </c>
      <c r="H40" s="239">
        <v>43021</v>
      </c>
      <c r="I40" s="106">
        <v>9</v>
      </c>
      <c r="J40" s="240">
        <v>1261</v>
      </c>
      <c r="K40" s="122">
        <v>10</v>
      </c>
      <c r="L40" s="123">
        <v>2425</v>
      </c>
      <c r="M40" s="110">
        <f>SUM(E40,G40,I40,K40)</f>
        <v>57</v>
      </c>
      <c r="N40" s="241">
        <f>SUM(F40,H40,J40,L40)</f>
        <v>256768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82"/>
      <c r="B41" s="83"/>
      <c r="C41" s="252"/>
      <c r="D41" s="253"/>
      <c r="E41" s="112"/>
      <c r="F41" s="242"/>
      <c r="G41" s="114"/>
      <c r="H41" s="243"/>
      <c r="I41" s="116"/>
      <c r="J41" s="244"/>
      <c r="K41" s="118">
        <v>0</v>
      </c>
      <c r="L41" s="119">
        <v>0</v>
      </c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76" t="s">
        <v>16</v>
      </c>
      <c r="B42" s="77"/>
      <c r="C42" s="250">
        <v>486</v>
      </c>
      <c r="D42" s="251">
        <v>12883</v>
      </c>
      <c r="E42" s="102">
        <v>59</v>
      </c>
      <c r="F42" s="238">
        <v>13446</v>
      </c>
      <c r="G42" s="104">
        <v>50</v>
      </c>
      <c r="H42" s="246">
        <v>1070</v>
      </c>
      <c r="I42" s="106">
        <v>58</v>
      </c>
      <c r="J42" s="240">
        <v>1464</v>
      </c>
      <c r="K42" s="122">
        <v>46</v>
      </c>
      <c r="L42" s="236">
        <v>6761</v>
      </c>
      <c r="M42" s="110">
        <f>SUM(E42,G42,I42,K42)</f>
        <v>213</v>
      </c>
      <c r="N42" s="241">
        <f>SUM(F42,H42,J42,L42)</f>
        <v>22741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82"/>
      <c r="B43" s="83"/>
      <c r="C43" s="252"/>
      <c r="D43" s="253"/>
      <c r="E43" s="112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87" t="s">
        <v>0</v>
      </c>
      <c r="B44" s="88"/>
      <c r="C44" s="258">
        <f>SUM(C8:C42)</f>
        <v>1539</v>
      </c>
      <c r="D44" s="259">
        <f>SUM(D8:D43)</f>
        <v>433412</v>
      </c>
      <c r="E44" s="212">
        <f>SUM(E8:E42)</f>
        <v>264</v>
      </c>
      <c r="F44" s="248">
        <f t="shared" ref="F44:K44" si="8">SUM(F8:F42)</f>
        <v>254369</v>
      </c>
      <c r="G44" s="212">
        <f t="shared" si="8"/>
        <v>292</v>
      </c>
      <c r="H44" s="248">
        <f>SUM(H8:H42)</f>
        <v>72870</v>
      </c>
      <c r="I44" s="212">
        <f t="shared" si="8"/>
        <v>298</v>
      </c>
      <c r="J44" s="248">
        <f>SUM(J8:J42)</f>
        <v>51261</v>
      </c>
      <c r="K44" s="212">
        <f t="shared" si="8"/>
        <v>257</v>
      </c>
      <c r="L44" s="248">
        <f>SUM(L8:L42)</f>
        <v>44514</v>
      </c>
      <c r="M44" s="217">
        <f>SUM(M8:M42)</f>
        <v>1111</v>
      </c>
      <c r="N44" s="249">
        <f>SUM(N8:N42)</f>
        <v>423014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131"/>
      <c r="B45" s="132"/>
      <c r="C45" s="260"/>
      <c r="D45" s="261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">
        <v>125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7" right="0.7" top="0.75" bottom="0.75" header="0.3" footer="0.3"/>
  <pageSetup scale="77" orientation="landscape" r:id="rId1"/>
  <colBreaks count="1" manualBreakCount="1"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48"/>
  <sheetViews>
    <sheetView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110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99</v>
      </c>
      <c r="D5" s="326"/>
      <c r="E5" s="327" t="s">
        <v>106</v>
      </c>
      <c r="F5" s="328"/>
      <c r="G5" s="329" t="s">
        <v>107</v>
      </c>
      <c r="H5" s="328"/>
      <c r="I5" s="329" t="s">
        <v>108</v>
      </c>
      <c r="J5" s="328"/>
      <c r="K5" s="329" t="s">
        <v>109</v>
      </c>
      <c r="L5" s="330"/>
      <c r="M5" s="331" t="s">
        <v>112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/>
      <c r="N6" s="75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145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76" t="s">
        <v>1</v>
      </c>
      <c r="B8" s="77" t="s">
        <v>6</v>
      </c>
      <c r="C8" s="250">
        <v>216</v>
      </c>
      <c r="D8" s="251">
        <v>44801.721999999994</v>
      </c>
      <c r="E8" s="102">
        <v>69</v>
      </c>
      <c r="F8" s="238">
        <v>20736</v>
      </c>
      <c r="G8" s="233">
        <v>65</v>
      </c>
      <c r="H8" s="239">
        <v>11814.985000000001</v>
      </c>
      <c r="I8" s="106">
        <v>83</v>
      </c>
      <c r="J8" s="240">
        <v>16916.905999999999</v>
      </c>
      <c r="K8" s="108">
        <v>55</v>
      </c>
      <c r="L8" s="109">
        <v>10269</v>
      </c>
      <c r="M8" s="110">
        <f>SUM(E8,G8,I8,K8)</f>
        <v>272</v>
      </c>
      <c r="N8" s="241">
        <f>SUM(F8,H8,J8,L8)</f>
        <v>59736.891000000003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76"/>
      <c r="B9" s="77" t="s">
        <v>7</v>
      </c>
      <c r="C9" s="250">
        <v>90</v>
      </c>
      <c r="D9" s="251">
        <v>5862.9160000000002</v>
      </c>
      <c r="E9" s="102">
        <v>21</v>
      </c>
      <c r="F9" s="238">
        <v>1138</v>
      </c>
      <c r="G9" s="233">
        <v>19</v>
      </c>
      <c r="H9" s="239">
        <v>905.85800000000006</v>
      </c>
      <c r="I9" s="106">
        <v>12</v>
      </c>
      <c r="J9" s="240">
        <v>778.34799999999996</v>
      </c>
      <c r="K9" s="108">
        <v>15</v>
      </c>
      <c r="L9" s="109">
        <v>1249</v>
      </c>
      <c r="M9" s="110">
        <f>SUM(E9,G9,I9,K9)</f>
        <v>67</v>
      </c>
      <c r="N9" s="241">
        <f t="shared" ref="N9:N10" si="0">SUM(F9,H9,J9,L9)</f>
        <v>4071.2060000000001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/>
      <c r="B10" s="77" t="s">
        <v>69</v>
      </c>
      <c r="C10" s="250">
        <v>246</v>
      </c>
      <c r="D10" s="251">
        <v>6138.85</v>
      </c>
      <c r="E10" s="102">
        <v>90</v>
      </c>
      <c r="F10" s="238">
        <v>1441</v>
      </c>
      <c r="G10" s="233">
        <v>149</v>
      </c>
      <c r="H10" s="239">
        <v>3105.42</v>
      </c>
      <c r="I10" s="106">
        <v>108</v>
      </c>
      <c r="J10" s="240">
        <v>2588.6869999999999</v>
      </c>
      <c r="K10" s="108">
        <v>111</v>
      </c>
      <c r="L10" s="109">
        <v>2391</v>
      </c>
      <c r="M10" s="110">
        <f>SUM(E10,G10,I10,K10)</f>
        <v>458</v>
      </c>
      <c r="N10" s="241">
        <f t="shared" si="0"/>
        <v>9526.107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82"/>
      <c r="B11" s="83"/>
      <c r="C11" s="252"/>
      <c r="D11" s="253"/>
      <c r="E11" s="112"/>
      <c r="F11" s="242"/>
      <c r="G11" s="114">
        <v>0</v>
      </c>
      <c r="H11" s="243">
        <v>0</v>
      </c>
      <c r="I11" s="116">
        <v>0</v>
      </c>
      <c r="J11" s="244">
        <v>0</v>
      </c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8</v>
      </c>
      <c r="B12" s="77" t="s">
        <v>6</v>
      </c>
      <c r="C12" s="250">
        <v>0</v>
      </c>
      <c r="D12" s="251">
        <v>0</v>
      </c>
      <c r="E12" s="102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>SUM(E12,G12,I12,K12)</f>
        <v>0</v>
      </c>
      <c r="N12" s="241">
        <f t="shared" ref="N12:N14" si="1">SUM(F12,H12,J12,L12)</f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9</v>
      </c>
      <c r="B13" s="77" t="s">
        <v>7</v>
      </c>
      <c r="C13" s="250">
        <v>0</v>
      </c>
      <c r="D13" s="251">
        <v>0</v>
      </c>
      <c r="E13" s="102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0</v>
      </c>
      <c r="L13" s="109">
        <v>0</v>
      </c>
      <c r="M13" s="110">
        <f>SUM(E13,G13,I13,K13)</f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69</v>
      </c>
      <c r="C14" s="250">
        <v>0</v>
      </c>
      <c r="D14" s="251">
        <v>0</v>
      </c>
      <c r="E14" s="102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0</v>
      </c>
      <c r="L14" s="109">
        <v>0</v>
      </c>
      <c r="M14" s="110">
        <f>SUM(E14,G14,I14,K14)</f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252"/>
      <c r="D15" s="253"/>
      <c r="E15" s="112"/>
      <c r="F15" s="242"/>
      <c r="G15" s="114">
        <v>0</v>
      </c>
      <c r="H15" s="243">
        <v>0</v>
      </c>
      <c r="I15" s="116">
        <v>0</v>
      </c>
      <c r="J15" s="244">
        <v>0</v>
      </c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10</v>
      </c>
      <c r="B16" s="77" t="s">
        <v>6</v>
      </c>
      <c r="C16" s="250">
        <v>0</v>
      </c>
      <c r="D16" s="251">
        <v>0</v>
      </c>
      <c r="E16" s="102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>SUM(E16,G16,I16,K16)</f>
        <v>0</v>
      </c>
      <c r="N16" s="241">
        <f t="shared" ref="N16:N18" si="2">SUM(F16,H16,J16,L16)</f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250">
        <v>0</v>
      </c>
      <c r="D17" s="251">
        <v>0</v>
      </c>
      <c r="E17" s="102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>SUM(E17,G17,I17,K17)</f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69</v>
      </c>
      <c r="C18" s="250">
        <v>0</v>
      </c>
      <c r="D18" s="251">
        <v>0</v>
      </c>
      <c r="E18" s="102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>SUM(E18,G18,I18,K18)</f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252"/>
      <c r="D19" s="253"/>
      <c r="E19" s="112"/>
      <c r="F19" s="242"/>
      <c r="G19" s="114">
        <v>0</v>
      </c>
      <c r="H19" s="243">
        <v>0</v>
      </c>
      <c r="I19" s="116">
        <v>0</v>
      </c>
      <c r="J19" s="244">
        <v>0</v>
      </c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250">
        <v>0</v>
      </c>
      <c r="D20" s="251">
        <v>0</v>
      </c>
      <c r="E20" s="102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>SUM(E20,G20,I20,K20)</f>
        <v>0</v>
      </c>
      <c r="N20" s="241">
        <f t="shared" ref="N20:N22" si="3">SUM(F20,H20,J20,L20)</f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250">
        <v>0</v>
      </c>
      <c r="D21" s="251">
        <v>0</v>
      </c>
      <c r="E21" s="102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0</v>
      </c>
      <c r="L21" s="109">
        <v>0</v>
      </c>
      <c r="M21" s="110">
        <f>SUM(E21,G21,I21,K21)</f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/>
      <c r="B22" s="77" t="s">
        <v>69</v>
      </c>
      <c r="C22" s="250">
        <v>0</v>
      </c>
      <c r="D22" s="251">
        <v>0</v>
      </c>
      <c r="E22" s="102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>SUM(E22,G22,I22,K22)</f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82"/>
      <c r="B23" s="83"/>
      <c r="C23" s="252"/>
      <c r="D23" s="253"/>
      <c r="E23" s="112"/>
      <c r="F23" s="242"/>
      <c r="G23" s="114">
        <v>0</v>
      </c>
      <c r="H23" s="243">
        <v>0</v>
      </c>
      <c r="I23" s="116">
        <v>0</v>
      </c>
      <c r="J23" s="244">
        <v>0</v>
      </c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 t="s">
        <v>12</v>
      </c>
      <c r="B24" s="77" t="s">
        <v>6</v>
      </c>
      <c r="C24" s="250">
        <v>39</v>
      </c>
      <c r="D24" s="251">
        <v>35951.807999999997</v>
      </c>
      <c r="E24" s="102">
        <v>4</v>
      </c>
      <c r="F24" s="238">
        <v>6600</v>
      </c>
      <c r="G24" s="233">
        <v>11</v>
      </c>
      <c r="H24" s="239">
        <v>10500.946</v>
      </c>
      <c r="I24" s="106">
        <v>10</v>
      </c>
      <c r="J24" s="240">
        <v>122004.14600000001</v>
      </c>
      <c r="K24" s="108">
        <v>0</v>
      </c>
      <c r="L24" s="109">
        <v>2680</v>
      </c>
      <c r="M24" s="110">
        <f>SUM(E24,G24,I24,K24)</f>
        <v>25</v>
      </c>
      <c r="N24" s="241">
        <f t="shared" ref="N24:N26" si="4">SUM(F24,H24,J24,L24)</f>
        <v>141785.092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7</v>
      </c>
      <c r="C25" s="250">
        <v>30</v>
      </c>
      <c r="D25" s="251">
        <v>20020.252999999997</v>
      </c>
      <c r="E25" s="102">
        <v>9</v>
      </c>
      <c r="F25" s="238">
        <v>4555</v>
      </c>
      <c r="G25" s="233">
        <v>3</v>
      </c>
      <c r="H25" s="239">
        <v>293.60000000000002</v>
      </c>
      <c r="I25" s="106">
        <v>9</v>
      </c>
      <c r="J25" s="240">
        <v>293.976</v>
      </c>
      <c r="K25" s="108">
        <v>3</v>
      </c>
      <c r="L25" s="109">
        <v>1099</v>
      </c>
      <c r="M25" s="110">
        <f>SUM(E25,G25,I25,K25)</f>
        <v>24</v>
      </c>
      <c r="N25" s="241">
        <f t="shared" si="4"/>
        <v>6241.576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/>
      <c r="B26" s="77" t="s">
        <v>69</v>
      </c>
      <c r="C26" s="254">
        <v>152</v>
      </c>
      <c r="D26" s="255">
        <v>23083.129999999997</v>
      </c>
      <c r="E26" s="102">
        <v>27</v>
      </c>
      <c r="F26" s="238">
        <v>9361</v>
      </c>
      <c r="G26" s="233">
        <v>31</v>
      </c>
      <c r="H26" s="239">
        <v>4881.13</v>
      </c>
      <c r="I26" s="106">
        <v>41</v>
      </c>
      <c r="J26" s="240">
        <v>4801.8069999999998</v>
      </c>
      <c r="K26" s="108">
        <v>25</v>
      </c>
      <c r="L26" s="109">
        <v>13125</v>
      </c>
      <c r="M26" s="110">
        <f>SUM(E26,G26,I26,K26)</f>
        <v>124</v>
      </c>
      <c r="N26" s="241">
        <f t="shared" si="4"/>
        <v>32168.937000000002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256"/>
      <c r="D27" s="257"/>
      <c r="E27" s="112"/>
      <c r="F27" s="242"/>
      <c r="G27" s="114">
        <v>0</v>
      </c>
      <c r="H27" s="243">
        <v>0</v>
      </c>
      <c r="I27" s="116">
        <v>0</v>
      </c>
      <c r="J27" s="244">
        <v>0</v>
      </c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13</v>
      </c>
      <c r="B28" s="77" t="s">
        <v>6</v>
      </c>
      <c r="C28" s="250">
        <v>1</v>
      </c>
      <c r="D28" s="251">
        <v>3650</v>
      </c>
      <c r="E28" s="102">
        <v>1</v>
      </c>
      <c r="F28" s="238">
        <v>50.8</v>
      </c>
      <c r="G28" s="104">
        <v>0</v>
      </c>
      <c r="H28" s="246">
        <v>0</v>
      </c>
      <c r="I28" s="106">
        <v>0</v>
      </c>
      <c r="J28" s="240">
        <v>0</v>
      </c>
      <c r="K28" s="108">
        <v>0</v>
      </c>
      <c r="L28" s="109">
        <v>0</v>
      </c>
      <c r="M28" s="110">
        <f>SUM(E28,G28,I28,K28)</f>
        <v>1</v>
      </c>
      <c r="N28" s="241">
        <f>SUM(F28,H28,J28,L28)</f>
        <v>50.8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250">
        <v>0</v>
      </c>
      <c r="D29" s="251">
        <v>0</v>
      </c>
      <c r="E29" s="102">
        <v>0</v>
      </c>
      <c r="F29" s="238">
        <v>0</v>
      </c>
      <c r="G29" s="104">
        <v>0</v>
      </c>
      <c r="H29" s="246">
        <v>0</v>
      </c>
      <c r="I29" s="106">
        <v>0</v>
      </c>
      <c r="J29" s="240">
        <v>0</v>
      </c>
      <c r="K29" s="108">
        <v>0</v>
      </c>
      <c r="L29" s="109">
        <v>0</v>
      </c>
      <c r="M29" s="110">
        <f>SUM(E29,G29,I29,K29)</f>
        <v>0</v>
      </c>
      <c r="N29" s="241">
        <f t="shared" ref="N29:N30" si="5">SUM(F29,H29,J29,L29)</f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/>
      <c r="B30" s="77" t="s">
        <v>69</v>
      </c>
      <c r="C30" s="250">
        <v>0</v>
      </c>
      <c r="D30" s="251">
        <v>0</v>
      </c>
      <c r="E30" s="102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>SUM(E30,G30,I30,K30)</f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252"/>
      <c r="D31" s="253"/>
      <c r="E31" s="112"/>
      <c r="F31" s="242"/>
      <c r="G31" s="114">
        <v>0</v>
      </c>
      <c r="H31" s="243">
        <v>0</v>
      </c>
      <c r="I31" s="116">
        <v>0</v>
      </c>
      <c r="J31" s="244">
        <v>0</v>
      </c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14</v>
      </c>
      <c r="B32" s="77" t="s">
        <v>6</v>
      </c>
      <c r="C32" s="250">
        <v>0</v>
      </c>
      <c r="D32" s="251">
        <v>0</v>
      </c>
      <c r="E32" s="102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>SUM(E32,G32,I32,K32)</f>
        <v>0</v>
      </c>
      <c r="N32" s="241">
        <f t="shared" ref="N32:N34" si="6">SUM(F32,H32,J32,L32)</f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15</v>
      </c>
      <c r="B33" s="77" t="s">
        <v>7</v>
      </c>
      <c r="C33" s="250">
        <v>0</v>
      </c>
      <c r="D33" s="251">
        <v>0</v>
      </c>
      <c r="E33" s="102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>SUM(E33,G33,I33,K33)</f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76"/>
      <c r="B34" s="77" t="s">
        <v>69</v>
      </c>
      <c r="C34" s="250">
        <v>0</v>
      </c>
      <c r="D34" s="251">
        <v>0</v>
      </c>
      <c r="E34" s="102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>SUM(E34,G34,I34,K34)</f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82"/>
      <c r="B35" s="83"/>
      <c r="C35" s="252"/>
      <c r="D35" s="253"/>
      <c r="E35" s="112"/>
      <c r="F35" s="242"/>
      <c r="G35" s="114">
        <v>0</v>
      </c>
      <c r="H35" s="243">
        <v>0</v>
      </c>
      <c r="I35" s="116">
        <v>0</v>
      </c>
      <c r="J35" s="244">
        <v>0</v>
      </c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 t="s">
        <v>19</v>
      </c>
      <c r="B36" s="77" t="s">
        <v>6</v>
      </c>
      <c r="C36" s="250">
        <v>79</v>
      </c>
      <c r="D36" s="251">
        <v>3688.9779999999996</v>
      </c>
      <c r="E36" s="102">
        <v>7</v>
      </c>
      <c r="F36" s="238">
        <v>294</v>
      </c>
      <c r="G36" s="104">
        <v>8</v>
      </c>
      <c r="H36" s="246">
        <v>5827.6839999999993</v>
      </c>
      <c r="I36" s="106">
        <v>11</v>
      </c>
      <c r="J36" s="240">
        <v>1924.1109999999999</v>
      </c>
      <c r="K36" s="108">
        <v>4</v>
      </c>
      <c r="L36" s="236">
        <v>2441</v>
      </c>
      <c r="M36" s="110">
        <f>SUM(E36,G36,I36,K36)</f>
        <v>30</v>
      </c>
      <c r="N36" s="241">
        <f t="shared" ref="N36:N38" si="7">SUM(F36,H36,J36,L36)</f>
        <v>10486.794999999998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7</v>
      </c>
      <c r="C37" s="250">
        <v>0</v>
      </c>
      <c r="D37" s="251">
        <v>0</v>
      </c>
      <c r="E37" s="102">
        <v>0</v>
      </c>
      <c r="F37" s="238">
        <v>0</v>
      </c>
      <c r="G37" s="104">
        <v>0</v>
      </c>
      <c r="H37" s="246">
        <v>0</v>
      </c>
      <c r="I37" s="106">
        <v>0</v>
      </c>
      <c r="J37" s="240">
        <v>0</v>
      </c>
      <c r="K37" s="108"/>
      <c r="L37" s="109">
        <v>0</v>
      </c>
      <c r="M37" s="110">
        <f>SUM(E37,G37,I37,K37)</f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76"/>
      <c r="B38" s="77" t="s">
        <v>69</v>
      </c>
      <c r="C38" s="250">
        <v>1</v>
      </c>
      <c r="D38" s="251">
        <v>25</v>
      </c>
      <c r="E38" s="102">
        <v>0</v>
      </c>
      <c r="F38" s="238">
        <v>0</v>
      </c>
      <c r="G38" s="104">
        <v>0</v>
      </c>
      <c r="H38" s="246">
        <v>0</v>
      </c>
      <c r="I38" s="106">
        <v>0</v>
      </c>
      <c r="J38" s="240">
        <v>0</v>
      </c>
      <c r="K38" s="108"/>
      <c r="L38" s="109">
        <v>0</v>
      </c>
      <c r="M38" s="110">
        <f>SUM(E38,G38,I38,K38)</f>
        <v>0</v>
      </c>
      <c r="N38" s="241">
        <f t="shared" si="7"/>
        <v>0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82"/>
      <c r="B39" s="83"/>
      <c r="C39" s="252"/>
      <c r="D39" s="253"/>
      <c r="E39" s="112"/>
      <c r="F39" s="242"/>
      <c r="G39" s="114">
        <v>0</v>
      </c>
      <c r="H39" s="243">
        <v>0</v>
      </c>
      <c r="I39" s="116">
        <v>0</v>
      </c>
      <c r="J39" s="244">
        <v>0</v>
      </c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76" t="s">
        <v>55</v>
      </c>
      <c r="B40" s="77"/>
      <c r="C40" s="250">
        <v>70</v>
      </c>
      <c r="D40" s="251">
        <v>41807.506000000001</v>
      </c>
      <c r="E40" s="102">
        <v>18</v>
      </c>
      <c r="F40" s="238">
        <v>61937</v>
      </c>
      <c r="G40" s="233">
        <v>15</v>
      </c>
      <c r="H40" s="239">
        <v>58895.933000000005</v>
      </c>
      <c r="I40" s="106">
        <v>9</v>
      </c>
      <c r="J40" s="240">
        <v>11852.200999999999</v>
      </c>
      <c r="K40" s="122">
        <v>10</v>
      </c>
      <c r="L40" s="123">
        <v>23776</v>
      </c>
      <c r="M40" s="110">
        <f>SUM(E40,G40,I40,K40)</f>
        <v>52</v>
      </c>
      <c r="N40" s="241">
        <f>SUM(F40,H40,J40,L40)</f>
        <v>156461.13399999999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82"/>
      <c r="B41" s="83"/>
      <c r="C41" s="252"/>
      <c r="D41" s="253"/>
      <c r="E41" s="112"/>
      <c r="F41" s="242"/>
      <c r="G41" s="114">
        <v>0</v>
      </c>
      <c r="H41" s="243">
        <v>0</v>
      </c>
      <c r="I41" s="116">
        <v>0</v>
      </c>
      <c r="J41" s="244">
        <v>0</v>
      </c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76" t="s">
        <v>16</v>
      </c>
      <c r="B42" s="77"/>
      <c r="C42" s="250">
        <v>1123</v>
      </c>
      <c r="D42" s="251">
        <v>18213.976999999999</v>
      </c>
      <c r="E42" s="102">
        <v>219</v>
      </c>
      <c r="F42" s="238">
        <v>1282</v>
      </c>
      <c r="G42" s="104">
        <v>94</v>
      </c>
      <c r="H42" s="246">
        <v>9189.6460000000006</v>
      </c>
      <c r="I42" s="106">
        <v>132</v>
      </c>
      <c r="J42" s="240">
        <v>1108</v>
      </c>
      <c r="K42" s="122">
        <v>41</v>
      </c>
      <c r="L42" s="236">
        <v>1303</v>
      </c>
      <c r="M42" s="110">
        <f>SUM(E42,G42,I42,K42)</f>
        <v>486</v>
      </c>
      <c r="N42" s="241">
        <f>SUM(F42,H42,J42,L42)</f>
        <v>12882.646000000001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2.9" customHeight="1" x14ac:dyDescent="0.25">
      <c r="A43" s="82"/>
      <c r="B43" s="83"/>
      <c r="C43" s="252"/>
      <c r="D43" s="253"/>
      <c r="E43" s="112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2.9" customHeight="1" x14ac:dyDescent="0.4">
      <c r="A44" s="87" t="s">
        <v>0</v>
      </c>
      <c r="B44" s="88"/>
      <c r="C44" s="258">
        <f>SUM(C8:C42)</f>
        <v>2047</v>
      </c>
      <c r="D44" s="259">
        <f>SUM(D8:D43)</f>
        <v>203244.13999999996</v>
      </c>
      <c r="E44" s="212">
        <f>SUM(E8:E42)</f>
        <v>465</v>
      </c>
      <c r="F44" s="248">
        <f t="shared" ref="F44:K44" si="8">SUM(F8:F42)</f>
        <v>107394.8</v>
      </c>
      <c r="G44" s="212">
        <f t="shared" si="8"/>
        <v>395</v>
      </c>
      <c r="H44" s="248">
        <f>SUM(H8:H42)</f>
        <v>105415.20200000002</v>
      </c>
      <c r="I44" s="212">
        <f t="shared" si="8"/>
        <v>415</v>
      </c>
      <c r="J44" s="248">
        <f>SUM(J8:J42)</f>
        <v>162268.182</v>
      </c>
      <c r="K44" s="212">
        <f t="shared" si="8"/>
        <v>264</v>
      </c>
      <c r="L44" s="248">
        <f>SUM(L8:L42)</f>
        <v>58333</v>
      </c>
      <c r="M44" s="217">
        <f>SUM(M8:M42)</f>
        <v>1539</v>
      </c>
      <c r="N44" s="237">
        <v>433412</v>
      </c>
      <c r="O44" s="89"/>
      <c r="P44" s="187">
        <f>M44-E44-G44-I44-K44</f>
        <v>0</v>
      </c>
      <c r="Q44" s="188">
        <f>N44-F44-H44-J44-L44</f>
        <v>0.8159999999916181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131"/>
      <c r="B45" s="132"/>
      <c r="C45" s="260"/>
      <c r="D45" s="261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">
        <v>127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rintOptions horizontalCentered="1"/>
  <pageMargins left="0.75" right="0.75" top="0.68" bottom="0.56999999999999995" header="0.5" footer="0.5"/>
  <pageSetup scale="80" orientation="landscape" r:id="rId1"/>
  <headerFooter alignWithMargins="0"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48"/>
  <sheetViews>
    <sheetView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104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98</v>
      </c>
      <c r="D5" s="326"/>
      <c r="E5" s="327" t="s">
        <v>100</v>
      </c>
      <c r="F5" s="328"/>
      <c r="G5" s="329" t="s">
        <v>101</v>
      </c>
      <c r="H5" s="328"/>
      <c r="I5" s="329" t="s">
        <v>102</v>
      </c>
      <c r="J5" s="328"/>
      <c r="K5" s="329" t="s">
        <v>103</v>
      </c>
      <c r="L5" s="330"/>
      <c r="M5" s="331" t="s">
        <v>99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 t="s">
        <v>2</v>
      </c>
      <c r="N6" s="75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145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76" t="s">
        <v>1</v>
      </c>
      <c r="B8" s="77" t="s">
        <v>6</v>
      </c>
      <c r="C8" s="250">
        <v>203</v>
      </c>
      <c r="D8" s="251">
        <v>34689.353000000003</v>
      </c>
      <c r="E8" s="102">
        <v>53</v>
      </c>
      <c r="F8" s="238">
        <v>11138.806</v>
      </c>
      <c r="G8" s="233">
        <v>48</v>
      </c>
      <c r="H8" s="239">
        <v>9932.8109999999997</v>
      </c>
      <c r="I8" s="106">
        <v>52</v>
      </c>
      <c r="J8" s="240">
        <v>12449.84</v>
      </c>
      <c r="K8" s="108">
        <v>63</v>
      </c>
      <c r="L8" s="109">
        <v>11280.264999999999</v>
      </c>
      <c r="M8" s="110">
        <f>SUM(E8,G8,I8,K8)</f>
        <v>216</v>
      </c>
      <c r="N8" s="241">
        <f>SUM(F8,H8,J8,L8)</f>
        <v>44801.721999999994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76"/>
      <c r="B9" s="77" t="s">
        <v>7</v>
      </c>
      <c r="C9" s="250">
        <v>84</v>
      </c>
      <c r="D9" s="251">
        <v>5648.6919999999991</v>
      </c>
      <c r="E9" s="102">
        <v>24</v>
      </c>
      <c r="F9" s="238">
        <v>1515.2849999999999</v>
      </c>
      <c r="G9" s="233">
        <v>25</v>
      </c>
      <c r="H9" s="239">
        <v>1627.864</v>
      </c>
      <c r="I9" s="106">
        <v>24</v>
      </c>
      <c r="J9" s="240">
        <v>1885.587</v>
      </c>
      <c r="K9" s="108">
        <v>17</v>
      </c>
      <c r="L9" s="109">
        <v>834.18000000000006</v>
      </c>
      <c r="M9" s="110">
        <f t="shared" ref="M9:N10" si="0">SUM(E9,G9,I9,K9)</f>
        <v>90</v>
      </c>
      <c r="N9" s="241">
        <f t="shared" si="0"/>
        <v>5862.9160000000002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/>
      <c r="B10" s="77" t="s">
        <v>69</v>
      </c>
      <c r="C10" s="250">
        <v>55</v>
      </c>
      <c r="D10" s="251">
        <v>852.92700000000002</v>
      </c>
      <c r="E10" s="102">
        <v>17</v>
      </c>
      <c r="F10" s="238">
        <v>1154.04</v>
      </c>
      <c r="G10" s="233">
        <v>89</v>
      </c>
      <c r="H10" s="239">
        <v>1786.8010000000002</v>
      </c>
      <c r="I10" s="106">
        <v>133</v>
      </c>
      <c r="J10" s="240">
        <v>3001.3589999999999</v>
      </c>
      <c r="K10" s="108">
        <v>7</v>
      </c>
      <c r="L10" s="109">
        <v>196.65</v>
      </c>
      <c r="M10" s="110">
        <f t="shared" si="0"/>
        <v>246</v>
      </c>
      <c r="N10" s="241">
        <f t="shared" si="0"/>
        <v>6138.85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82"/>
      <c r="B11" s="83"/>
      <c r="C11" s="252"/>
      <c r="D11" s="253"/>
      <c r="E11" s="112"/>
      <c r="F11" s="242"/>
      <c r="G11" s="114"/>
      <c r="H11" s="243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8</v>
      </c>
      <c r="B12" s="77" t="s">
        <v>6</v>
      </c>
      <c r="C12" s="250">
        <v>0</v>
      </c>
      <c r="D12" s="251">
        <v>0</v>
      </c>
      <c r="E12" s="102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 t="shared" ref="M12:N14" si="1">SUM(E12,G12,I12,K12)</f>
        <v>0</v>
      </c>
      <c r="N12" s="241">
        <f t="shared" si="1"/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9</v>
      </c>
      <c r="B13" s="77" t="s">
        <v>7</v>
      </c>
      <c r="C13" s="250">
        <v>0</v>
      </c>
      <c r="D13" s="251">
        <v>0</v>
      </c>
      <c r="E13" s="102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0</v>
      </c>
      <c r="L13" s="109">
        <v>0</v>
      </c>
      <c r="M13" s="110">
        <f t="shared" si="1"/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69</v>
      </c>
      <c r="C14" s="250">
        <v>0</v>
      </c>
      <c r="D14" s="251">
        <v>0</v>
      </c>
      <c r="E14" s="102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0</v>
      </c>
      <c r="L14" s="109">
        <v>0</v>
      </c>
      <c r="M14" s="110">
        <f t="shared" si="1"/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252"/>
      <c r="D15" s="253"/>
      <c r="E15" s="112"/>
      <c r="F15" s="242"/>
      <c r="G15" s="114"/>
      <c r="H15" s="243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10</v>
      </c>
      <c r="B16" s="77" t="s">
        <v>6</v>
      </c>
      <c r="C16" s="250">
        <v>0</v>
      </c>
      <c r="D16" s="251">
        <v>0</v>
      </c>
      <c r="E16" s="102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 t="shared" ref="M16:N18" si="2">SUM(E16,G16,I16,K16)</f>
        <v>0</v>
      </c>
      <c r="N16" s="241">
        <f t="shared" si="2"/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250">
        <v>0</v>
      </c>
      <c r="D17" s="251">
        <v>0</v>
      </c>
      <c r="E17" s="102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 t="shared" si="2"/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69</v>
      </c>
      <c r="C18" s="250">
        <v>0</v>
      </c>
      <c r="D18" s="251">
        <v>0</v>
      </c>
      <c r="E18" s="102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 t="shared" si="2"/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252"/>
      <c r="D19" s="253"/>
      <c r="E19" s="112"/>
      <c r="F19" s="242"/>
      <c r="G19" s="114"/>
      <c r="H19" s="243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250">
        <v>0</v>
      </c>
      <c r="D20" s="251">
        <v>0</v>
      </c>
      <c r="E20" s="102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 t="shared" ref="M20:N22" si="3">SUM(E20,G20,I20,K20)</f>
        <v>0</v>
      </c>
      <c r="N20" s="241">
        <f t="shared" si="3"/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250">
        <v>0</v>
      </c>
      <c r="D21" s="251">
        <v>0</v>
      </c>
      <c r="E21" s="102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0</v>
      </c>
      <c r="L21" s="109">
        <v>0</v>
      </c>
      <c r="M21" s="110">
        <f t="shared" si="3"/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/>
      <c r="B22" s="77" t="s">
        <v>69</v>
      </c>
      <c r="C22" s="250">
        <v>0</v>
      </c>
      <c r="D22" s="251">
        <v>0</v>
      </c>
      <c r="E22" s="102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 t="shared" si="3"/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82"/>
      <c r="B23" s="83"/>
      <c r="C23" s="252"/>
      <c r="D23" s="253"/>
      <c r="E23" s="112"/>
      <c r="F23" s="242"/>
      <c r="G23" s="114"/>
      <c r="H23" s="243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 t="s">
        <v>12</v>
      </c>
      <c r="B24" s="77" t="s">
        <v>6</v>
      </c>
      <c r="C24" s="250">
        <v>33</v>
      </c>
      <c r="D24" s="251">
        <v>111332.52800000001</v>
      </c>
      <c r="E24" s="102">
        <v>10</v>
      </c>
      <c r="F24" s="238">
        <v>6669.5169999999998</v>
      </c>
      <c r="G24" s="233">
        <v>17</v>
      </c>
      <c r="H24" s="239">
        <v>20245.488000000001</v>
      </c>
      <c r="I24" s="106">
        <v>7</v>
      </c>
      <c r="J24" s="240">
        <v>4225.1750000000002</v>
      </c>
      <c r="K24" s="108">
        <v>5</v>
      </c>
      <c r="L24" s="109">
        <v>4811.6279999999997</v>
      </c>
      <c r="M24" s="110">
        <f t="shared" ref="M24:N26" si="4">SUM(E24,G24,I24,K24)</f>
        <v>39</v>
      </c>
      <c r="N24" s="241">
        <f t="shared" si="4"/>
        <v>35951.807999999997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7</v>
      </c>
      <c r="C25" s="250">
        <v>31</v>
      </c>
      <c r="D25" s="251">
        <v>9530.223</v>
      </c>
      <c r="E25" s="102">
        <v>7</v>
      </c>
      <c r="F25" s="238">
        <v>438.45</v>
      </c>
      <c r="G25" s="233">
        <v>10</v>
      </c>
      <c r="H25" s="239">
        <v>7023.99</v>
      </c>
      <c r="I25" s="106">
        <v>6</v>
      </c>
      <c r="J25" s="240">
        <v>10782.350999999999</v>
      </c>
      <c r="K25" s="108">
        <v>7</v>
      </c>
      <c r="L25" s="109">
        <v>1775.462</v>
      </c>
      <c r="M25" s="110">
        <f t="shared" si="4"/>
        <v>30</v>
      </c>
      <c r="N25" s="241">
        <f t="shared" si="4"/>
        <v>20020.252999999997</v>
      </c>
      <c r="P25" s="187">
        <f>M25-E25-G25-I25-K25</f>
        <v>0</v>
      </c>
      <c r="Q25" s="188">
        <f>N25-F25-H25-J25-L25</f>
        <v>-2.2737367544323206E-12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/>
      <c r="B26" s="77" t="s">
        <v>69</v>
      </c>
      <c r="C26" s="254">
        <v>161</v>
      </c>
      <c r="D26" s="255">
        <v>28048.652000000002</v>
      </c>
      <c r="E26" s="102">
        <v>39</v>
      </c>
      <c r="F26" s="238">
        <v>2613.248</v>
      </c>
      <c r="G26" s="233">
        <v>46</v>
      </c>
      <c r="H26" s="239">
        <v>6665.48</v>
      </c>
      <c r="I26" s="106">
        <v>44</v>
      </c>
      <c r="J26" s="240">
        <v>6550.527</v>
      </c>
      <c r="K26" s="108">
        <v>23</v>
      </c>
      <c r="L26" s="109">
        <v>7253.875</v>
      </c>
      <c r="M26" s="110">
        <f t="shared" si="4"/>
        <v>152</v>
      </c>
      <c r="N26" s="241">
        <f t="shared" si="4"/>
        <v>23083.129999999997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256"/>
      <c r="D27" s="257"/>
      <c r="E27" s="112"/>
      <c r="F27" s="242"/>
      <c r="G27" s="114"/>
      <c r="H27" s="243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13</v>
      </c>
      <c r="B28" s="77" t="s">
        <v>6</v>
      </c>
      <c r="C28" s="250">
        <v>6</v>
      </c>
      <c r="D28" s="251">
        <v>652.50400000000002</v>
      </c>
      <c r="E28" s="102">
        <v>0</v>
      </c>
      <c r="F28" s="238">
        <v>0</v>
      </c>
      <c r="G28" s="104">
        <v>0</v>
      </c>
      <c r="H28" s="246">
        <v>0</v>
      </c>
      <c r="I28" s="106">
        <v>0</v>
      </c>
      <c r="J28" s="240">
        <v>0</v>
      </c>
      <c r="K28" s="108">
        <v>1</v>
      </c>
      <c r="L28" s="109">
        <v>3650</v>
      </c>
      <c r="M28" s="110">
        <f t="shared" ref="M28:N30" si="5">SUM(E28,G28,I28,K28)</f>
        <v>1</v>
      </c>
      <c r="N28" s="241">
        <f>SUM(F28,H28,J28,L28)</f>
        <v>3650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250">
        <v>2</v>
      </c>
      <c r="D29" s="251">
        <v>58.735999999999997</v>
      </c>
      <c r="E29" s="102">
        <v>0</v>
      </c>
      <c r="F29" s="238">
        <v>0</v>
      </c>
      <c r="G29" s="104">
        <v>0</v>
      </c>
      <c r="H29" s="246">
        <v>0</v>
      </c>
      <c r="I29" s="106">
        <v>0</v>
      </c>
      <c r="J29" s="240">
        <v>0</v>
      </c>
      <c r="K29" s="108">
        <v>0</v>
      </c>
      <c r="L29" s="109">
        <v>0</v>
      </c>
      <c r="M29" s="110">
        <f t="shared" si="5"/>
        <v>0</v>
      </c>
      <c r="N29" s="241">
        <f t="shared" si="5"/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/>
      <c r="B30" s="77" t="s">
        <v>69</v>
      </c>
      <c r="C30" s="250">
        <v>0</v>
      </c>
      <c r="D30" s="251">
        <v>0</v>
      </c>
      <c r="E30" s="102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 t="shared" si="5"/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252"/>
      <c r="D31" s="253"/>
      <c r="E31" s="112"/>
      <c r="F31" s="242"/>
      <c r="G31" s="114"/>
      <c r="H31" s="243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14</v>
      </c>
      <c r="B32" s="77" t="s">
        <v>6</v>
      </c>
      <c r="C32" s="250">
        <v>0</v>
      </c>
      <c r="D32" s="251">
        <v>0</v>
      </c>
      <c r="E32" s="102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 t="shared" ref="M32:N34" si="6">SUM(E32,G32,I32,K32)</f>
        <v>0</v>
      </c>
      <c r="N32" s="241">
        <f t="shared" si="6"/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15</v>
      </c>
      <c r="B33" s="77" t="s">
        <v>7</v>
      </c>
      <c r="C33" s="250">
        <v>0</v>
      </c>
      <c r="D33" s="251">
        <v>0</v>
      </c>
      <c r="E33" s="102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 t="shared" si="6"/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76"/>
      <c r="B34" s="77" t="s">
        <v>69</v>
      </c>
      <c r="C34" s="250">
        <v>0</v>
      </c>
      <c r="D34" s="251">
        <v>0</v>
      </c>
      <c r="E34" s="102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 t="shared" si="6"/>
        <v>0</v>
      </c>
      <c r="N34" s="241">
        <f t="shared" si="6"/>
        <v>0</v>
      </c>
      <c r="P34" s="187"/>
      <c r="Q34" s="188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82"/>
      <c r="B35" s="83"/>
      <c r="C35" s="252"/>
      <c r="D35" s="253"/>
      <c r="E35" s="112"/>
      <c r="F35" s="242"/>
      <c r="G35" s="114"/>
      <c r="H35" s="243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 t="s">
        <v>19</v>
      </c>
      <c r="B36" s="77" t="s">
        <v>6</v>
      </c>
      <c r="C36" s="250">
        <v>14</v>
      </c>
      <c r="D36" s="251">
        <v>4771.2829999999994</v>
      </c>
      <c r="E36" s="102">
        <v>4</v>
      </c>
      <c r="F36" s="238">
        <v>594.74800000000005</v>
      </c>
      <c r="G36" s="104">
        <v>1</v>
      </c>
      <c r="H36" s="246">
        <v>41.125999999999998</v>
      </c>
      <c r="I36" s="106">
        <v>71</v>
      </c>
      <c r="J36" s="240">
        <v>2850.2</v>
      </c>
      <c r="K36" s="108">
        <v>3</v>
      </c>
      <c r="L36" s="236">
        <v>202.904</v>
      </c>
      <c r="M36" s="110">
        <f t="shared" ref="M36:N38" si="7">SUM(E36,G36,I36,K36)</f>
        <v>79</v>
      </c>
      <c r="N36" s="241">
        <f t="shared" si="7"/>
        <v>3688.9779999999996</v>
      </c>
      <c r="P36" s="187">
        <f>M36-E36-G36-I36-K36</f>
        <v>0</v>
      </c>
      <c r="Q36" s="188">
        <f>N36-F36-H36-J36-L36</f>
        <v>-4.5474735088646412E-13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7</v>
      </c>
      <c r="C37" s="250">
        <v>3</v>
      </c>
      <c r="D37" s="251">
        <v>46.8</v>
      </c>
      <c r="E37" s="102">
        <v>0</v>
      </c>
      <c r="F37" s="238">
        <v>0</v>
      </c>
      <c r="G37" s="104">
        <v>0</v>
      </c>
      <c r="H37" s="246">
        <v>0</v>
      </c>
      <c r="I37" s="106">
        <v>0</v>
      </c>
      <c r="J37" s="240">
        <v>0</v>
      </c>
      <c r="K37" s="108">
        <v>0</v>
      </c>
      <c r="L37" s="109">
        <v>0</v>
      </c>
      <c r="M37" s="110">
        <f t="shared" si="7"/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76"/>
      <c r="B38" s="77" t="s">
        <v>69</v>
      </c>
      <c r="C38" s="250">
        <v>1</v>
      </c>
      <c r="D38" s="251">
        <v>270.25</v>
      </c>
      <c r="E38" s="102">
        <v>0</v>
      </c>
      <c r="F38" s="238">
        <v>0</v>
      </c>
      <c r="G38" s="104">
        <v>0</v>
      </c>
      <c r="H38" s="246">
        <v>0</v>
      </c>
      <c r="I38" s="106">
        <v>0</v>
      </c>
      <c r="J38" s="240">
        <v>0</v>
      </c>
      <c r="K38" s="108">
        <v>1</v>
      </c>
      <c r="L38" s="109">
        <v>25</v>
      </c>
      <c r="M38" s="110">
        <f t="shared" si="7"/>
        <v>1</v>
      </c>
      <c r="N38" s="241">
        <f t="shared" si="7"/>
        <v>25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82"/>
      <c r="B39" s="83"/>
      <c r="C39" s="252"/>
      <c r="D39" s="253"/>
      <c r="E39" s="112"/>
      <c r="F39" s="242"/>
      <c r="G39" s="114"/>
      <c r="H39" s="243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76" t="s">
        <v>55</v>
      </c>
      <c r="B40" s="77"/>
      <c r="C40" s="250">
        <v>64</v>
      </c>
      <c r="D40" s="251">
        <v>82764.096999999994</v>
      </c>
      <c r="E40" s="102">
        <v>12</v>
      </c>
      <c r="F40" s="238">
        <v>10844.175999999999</v>
      </c>
      <c r="G40" s="233">
        <v>20</v>
      </c>
      <c r="H40" s="239">
        <v>7484.5360000000001</v>
      </c>
      <c r="I40" s="106">
        <v>12</v>
      </c>
      <c r="J40" s="240">
        <v>10600.236999999999</v>
      </c>
      <c r="K40" s="122">
        <v>26</v>
      </c>
      <c r="L40" s="123">
        <v>12878.556999999999</v>
      </c>
      <c r="M40" s="110">
        <f>SUM(E40,G40,I40,K40)</f>
        <v>70</v>
      </c>
      <c r="N40" s="241">
        <f>SUM(F40,H40,J40,L40)</f>
        <v>41807.506000000001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82"/>
      <c r="B41" s="83"/>
      <c r="C41" s="252"/>
      <c r="D41" s="253"/>
      <c r="E41" s="112"/>
      <c r="F41" s="242"/>
      <c r="G41" s="114"/>
      <c r="H41" s="243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76" t="s">
        <v>16</v>
      </c>
      <c r="B42" s="77"/>
      <c r="C42" s="250">
        <v>1321</v>
      </c>
      <c r="D42" s="251">
        <v>29786.27</v>
      </c>
      <c r="E42" s="102">
        <v>135</v>
      </c>
      <c r="F42" s="238">
        <v>176.36099999999999</v>
      </c>
      <c r="G42" s="104">
        <v>401</v>
      </c>
      <c r="H42" s="246">
        <v>752.25300000000004</v>
      </c>
      <c r="I42" s="106">
        <v>269</v>
      </c>
      <c r="J42" s="240">
        <v>995.94100000000003</v>
      </c>
      <c r="K42" s="122">
        <v>318</v>
      </c>
      <c r="L42" s="236">
        <v>16289.422</v>
      </c>
      <c r="M42" s="110">
        <f>SUM(E42,G42,I42,K42)</f>
        <v>1123</v>
      </c>
      <c r="N42" s="241">
        <f>SUM(F42,H42,J42,L42)</f>
        <v>18213.976999999999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2.9" customHeight="1" x14ac:dyDescent="0.25">
      <c r="A43" s="82"/>
      <c r="B43" s="83"/>
      <c r="C43" s="252"/>
      <c r="D43" s="253"/>
      <c r="E43" s="112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2.9" customHeight="1" x14ac:dyDescent="0.25">
      <c r="A44" s="87" t="s">
        <v>0</v>
      </c>
      <c r="B44" s="88"/>
      <c r="C44" s="258">
        <f>SUM(C8:C42)</f>
        <v>1978</v>
      </c>
      <c r="D44" s="259">
        <f>SUM(D8:D43)</f>
        <v>308452.315</v>
      </c>
      <c r="E44" s="212">
        <f>SUM(E8:E42)</f>
        <v>301</v>
      </c>
      <c r="F44" s="248">
        <f t="shared" ref="F44:K44" si="8">SUM(F8:F42)</f>
        <v>35144.631000000001</v>
      </c>
      <c r="G44" s="212">
        <f t="shared" si="8"/>
        <v>657</v>
      </c>
      <c r="H44" s="248">
        <f>SUM(H8:H42)</f>
        <v>55560.348999999987</v>
      </c>
      <c r="I44" s="212">
        <f t="shared" si="8"/>
        <v>618</v>
      </c>
      <c r="J44" s="248">
        <f>SUM(J8:J42)</f>
        <v>53341.216999999997</v>
      </c>
      <c r="K44" s="212">
        <f t="shared" si="8"/>
        <v>471</v>
      </c>
      <c r="L44" s="248">
        <f>SUM(L8:L42)</f>
        <v>59197.942999999992</v>
      </c>
      <c r="M44" s="217">
        <f>SUM(M8:M42)</f>
        <v>2047</v>
      </c>
      <c r="N44" s="249">
        <f>SUM(N8:N42)</f>
        <v>203244.13999999996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131"/>
      <c r="B45" s="132"/>
      <c r="C45" s="260"/>
      <c r="D45" s="261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">
        <v>111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rintOptions horizontalCentered="1"/>
  <pageMargins left="0.75" right="0.75" top="0.68" bottom="0.56999999999999995" header="0.5" footer="0.5"/>
  <pageSetup scale="85" orientation="landscape" r:id="rId1"/>
  <headerFooter alignWithMargins="0"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8"/>
  <sheetViews>
    <sheetView topLeftCell="A3" zoomScaleNormal="100" zoomScaleSheetLayoutView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A3" sqref="A3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105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92</v>
      </c>
      <c r="D5" s="326"/>
      <c r="E5" s="327" t="s">
        <v>93</v>
      </c>
      <c r="F5" s="328"/>
      <c r="G5" s="329" t="s">
        <v>94</v>
      </c>
      <c r="H5" s="328"/>
      <c r="I5" s="329" t="s">
        <v>95</v>
      </c>
      <c r="J5" s="328"/>
      <c r="K5" s="329" t="s">
        <v>96</v>
      </c>
      <c r="L5" s="330"/>
      <c r="M5" s="331" t="s">
        <v>91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 t="s">
        <v>2</v>
      </c>
      <c r="N6" s="75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145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76" t="s">
        <v>1</v>
      </c>
      <c r="B8" s="77" t="s">
        <v>6</v>
      </c>
      <c r="C8" s="202">
        <v>307</v>
      </c>
      <c r="D8" s="224">
        <v>51769.154000000002</v>
      </c>
      <c r="E8" s="102">
        <v>43</v>
      </c>
      <c r="F8" s="238">
        <v>7280.518</v>
      </c>
      <c r="G8" s="233">
        <v>52</v>
      </c>
      <c r="H8" s="239">
        <v>9458.8580000000002</v>
      </c>
      <c r="I8" s="106">
        <v>57</v>
      </c>
      <c r="J8" s="240">
        <v>9367.73</v>
      </c>
      <c r="K8" s="108">
        <v>51</v>
      </c>
      <c r="L8" s="109">
        <v>8582.2469999999994</v>
      </c>
      <c r="M8" s="110">
        <f>SUM(E8,G8,I8,K8)</f>
        <v>203</v>
      </c>
      <c r="N8" s="241">
        <f>SUM(F8,H8,J8,L8)</f>
        <v>34689.353000000003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76"/>
      <c r="B9" s="77" t="s">
        <v>7</v>
      </c>
      <c r="C9" s="202">
        <v>92</v>
      </c>
      <c r="D9" s="224">
        <v>4501.4359999999997</v>
      </c>
      <c r="E9" s="102">
        <v>28</v>
      </c>
      <c r="F9" s="238">
        <v>2531.8559999999998</v>
      </c>
      <c r="G9" s="233">
        <v>18</v>
      </c>
      <c r="H9" s="239">
        <v>1241.1370000000002</v>
      </c>
      <c r="I9" s="106">
        <v>19</v>
      </c>
      <c r="J9" s="240">
        <v>1106.29</v>
      </c>
      <c r="K9" s="108">
        <v>19</v>
      </c>
      <c r="L9" s="109">
        <v>769.40899999999999</v>
      </c>
      <c r="M9" s="110">
        <f t="shared" ref="M9:N10" si="0">SUM(E9,G9,I9,K9)</f>
        <v>84</v>
      </c>
      <c r="N9" s="241">
        <f t="shared" si="0"/>
        <v>5648.6919999999991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/>
      <c r="B10" s="77" t="s">
        <v>69</v>
      </c>
      <c r="C10" s="202">
        <v>39</v>
      </c>
      <c r="D10" s="224">
        <v>748.50399999999991</v>
      </c>
      <c r="E10" s="102">
        <v>19</v>
      </c>
      <c r="F10" s="238">
        <v>269.86500000000001</v>
      </c>
      <c r="G10" s="233">
        <v>14</v>
      </c>
      <c r="H10" s="239">
        <v>412.05600000000004</v>
      </c>
      <c r="I10" s="106">
        <v>16</v>
      </c>
      <c r="J10" s="240">
        <v>96.085999999999999</v>
      </c>
      <c r="K10" s="108">
        <v>6</v>
      </c>
      <c r="L10" s="109">
        <v>74.92</v>
      </c>
      <c r="M10" s="110">
        <f t="shared" si="0"/>
        <v>55</v>
      </c>
      <c r="N10" s="241">
        <f t="shared" si="0"/>
        <v>852.92700000000002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82"/>
      <c r="B11" s="83"/>
      <c r="C11" s="222"/>
      <c r="D11" s="225"/>
      <c r="E11" s="112"/>
      <c r="F11" s="242"/>
      <c r="G11" s="114"/>
      <c r="H11" s="243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8</v>
      </c>
      <c r="B12" s="77" t="s">
        <v>6</v>
      </c>
      <c r="C12" s="202">
        <v>3</v>
      </c>
      <c r="D12" s="226">
        <v>30159.7</v>
      </c>
      <c r="E12" s="102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 t="shared" ref="M12:N14" si="1">SUM(E12,G12,I12,K12)</f>
        <v>0</v>
      </c>
      <c r="N12" s="241">
        <f t="shared" si="1"/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9</v>
      </c>
      <c r="B13" s="77" t="s">
        <v>7</v>
      </c>
      <c r="C13" s="202">
        <v>0</v>
      </c>
      <c r="D13" s="224">
        <v>0</v>
      </c>
      <c r="E13" s="102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0</v>
      </c>
      <c r="L13" s="109">
        <v>0</v>
      </c>
      <c r="M13" s="110">
        <f t="shared" si="1"/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69</v>
      </c>
      <c r="C14" s="202">
        <v>0</v>
      </c>
      <c r="D14" s="224">
        <v>0</v>
      </c>
      <c r="E14" s="102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0</v>
      </c>
      <c r="L14" s="109">
        <v>0</v>
      </c>
      <c r="M14" s="110">
        <f t="shared" si="1"/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222"/>
      <c r="D15" s="225"/>
      <c r="E15" s="112"/>
      <c r="F15" s="242"/>
      <c r="G15" s="114"/>
      <c r="H15" s="243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10</v>
      </c>
      <c r="B16" s="77" t="s">
        <v>6</v>
      </c>
      <c r="C16" s="202">
        <v>0</v>
      </c>
      <c r="D16" s="224">
        <v>0</v>
      </c>
      <c r="E16" s="102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 t="shared" ref="M16:N18" si="2">SUM(E16,G16,I16,K16)</f>
        <v>0</v>
      </c>
      <c r="N16" s="241">
        <f t="shared" si="2"/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202">
        <v>0</v>
      </c>
      <c r="D17" s="224">
        <v>0</v>
      </c>
      <c r="E17" s="102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 t="shared" si="2"/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69</v>
      </c>
      <c r="C18" s="202">
        <v>0</v>
      </c>
      <c r="D18" s="224">
        <v>0</v>
      </c>
      <c r="E18" s="102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 t="shared" si="2"/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222"/>
      <c r="D19" s="225"/>
      <c r="E19" s="112"/>
      <c r="F19" s="242"/>
      <c r="G19" s="114"/>
      <c r="H19" s="243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202">
        <v>0</v>
      </c>
      <c r="D20" s="224">
        <v>0</v>
      </c>
      <c r="E20" s="102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 t="shared" ref="M20:N22" si="3">SUM(E20,G20,I20,K20)</f>
        <v>0</v>
      </c>
      <c r="N20" s="241">
        <f t="shared" si="3"/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202">
        <v>1</v>
      </c>
      <c r="D21" s="224">
        <v>161.16999999999999</v>
      </c>
      <c r="E21" s="102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0</v>
      </c>
      <c r="L21" s="109">
        <v>0</v>
      </c>
      <c r="M21" s="110">
        <f t="shared" si="3"/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/>
      <c r="B22" s="77" t="s">
        <v>69</v>
      </c>
      <c r="C22" s="202">
        <v>0</v>
      </c>
      <c r="D22" s="224">
        <v>0</v>
      </c>
      <c r="E22" s="102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 t="shared" si="3"/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82"/>
      <c r="B23" s="83"/>
      <c r="C23" s="222"/>
      <c r="D23" s="225"/>
      <c r="E23" s="112"/>
      <c r="F23" s="242"/>
      <c r="G23" s="114"/>
      <c r="H23" s="243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 t="s">
        <v>12</v>
      </c>
      <c r="B24" s="77" t="s">
        <v>6</v>
      </c>
      <c r="C24" s="202">
        <v>42</v>
      </c>
      <c r="D24" s="224">
        <v>110247.625</v>
      </c>
      <c r="E24" s="102">
        <v>12</v>
      </c>
      <c r="F24" s="238">
        <v>18312.792999999998</v>
      </c>
      <c r="G24" s="233">
        <v>6</v>
      </c>
      <c r="H24" s="239">
        <v>40542.862000000001</v>
      </c>
      <c r="I24" s="106">
        <v>7</v>
      </c>
      <c r="J24" s="240">
        <v>4192.0200000000004</v>
      </c>
      <c r="K24" s="108">
        <v>8</v>
      </c>
      <c r="L24" s="109">
        <v>48284.853000000003</v>
      </c>
      <c r="M24" s="110">
        <f t="shared" ref="M24:N26" si="4">SUM(E24,G24,I24,K24)</f>
        <v>33</v>
      </c>
      <c r="N24" s="241">
        <f t="shared" si="4"/>
        <v>111332.52800000001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7</v>
      </c>
      <c r="C25" s="202">
        <v>55</v>
      </c>
      <c r="D25" s="224">
        <v>20609.007000000001</v>
      </c>
      <c r="E25" s="102">
        <v>13</v>
      </c>
      <c r="F25" s="238">
        <v>3883.634</v>
      </c>
      <c r="G25" s="233">
        <v>7</v>
      </c>
      <c r="H25" s="239">
        <v>1309.4360000000001</v>
      </c>
      <c r="I25" s="106">
        <v>7</v>
      </c>
      <c r="J25" s="240">
        <v>4120.5529999999999</v>
      </c>
      <c r="K25" s="108">
        <v>4</v>
      </c>
      <c r="L25" s="109">
        <v>216.6</v>
      </c>
      <c r="M25" s="110">
        <f t="shared" si="4"/>
        <v>31</v>
      </c>
      <c r="N25" s="241">
        <f t="shared" si="4"/>
        <v>9530.223</v>
      </c>
      <c r="P25" s="187">
        <f>M25-E25-G25-I25-K25</f>
        <v>0</v>
      </c>
      <c r="Q25" s="188">
        <f>N25-F25-H25-J25-L25</f>
        <v>3.694822225952521E-13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/>
      <c r="B26" s="77" t="s">
        <v>69</v>
      </c>
      <c r="C26" s="221">
        <v>150</v>
      </c>
      <c r="D26" s="227">
        <v>59129.767999999996</v>
      </c>
      <c r="E26" s="102">
        <v>31</v>
      </c>
      <c r="F26" s="238">
        <v>5620.1139999999996</v>
      </c>
      <c r="G26" s="233">
        <v>40</v>
      </c>
      <c r="H26" s="239">
        <v>7772.192</v>
      </c>
      <c r="I26" s="106">
        <v>49</v>
      </c>
      <c r="J26" s="240">
        <v>8259.3430000000008</v>
      </c>
      <c r="K26" s="108">
        <v>41</v>
      </c>
      <c r="L26" s="109">
        <v>6397.0030000000006</v>
      </c>
      <c r="M26" s="110">
        <f t="shared" si="4"/>
        <v>161</v>
      </c>
      <c r="N26" s="241">
        <f t="shared" si="4"/>
        <v>28048.652000000002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223"/>
      <c r="D27" s="228"/>
      <c r="E27" s="112"/>
      <c r="F27" s="242"/>
      <c r="G27" s="114"/>
      <c r="H27" s="243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13</v>
      </c>
      <c r="B28" s="77" t="s">
        <v>6</v>
      </c>
      <c r="C28" s="202">
        <v>10</v>
      </c>
      <c r="D28" s="224">
        <v>9971.4359999999997</v>
      </c>
      <c r="E28" s="102">
        <v>0</v>
      </c>
      <c r="F28" s="238">
        <v>0</v>
      </c>
      <c r="G28" s="104">
        <v>4</v>
      </c>
      <c r="H28" s="246">
        <v>251.00399999999999</v>
      </c>
      <c r="I28" s="106">
        <v>1</v>
      </c>
      <c r="J28" s="240">
        <v>400</v>
      </c>
      <c r="K28" s="108">
        <v>1</v>
      </c>
      <c r="L28" s="109">
        <v>1.5</v>
      </c>
      <c r="M28" s="110">
        <f t="shared" ref="M28:N30" si="5">SUM(E28,G28,I28,K28)</f>
        <v>6</v>
      </c>
      <c r="N28" s="241">
        <f>SUM(F28,H28,J28,L28)</f>
        <v>652.50400000000002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202">
        <v>0</v>
      </c>
      <c r="D29" s="224">
        <v>0</v>
      </c>
      <c r="E29" s="102">
        <v>0</v>
      </c>
      <c r="F29" s="238">
        <v>0</v>
      </c>
      <c r="G29" s="104">
        <v>2</v>
      </c>
      <c r="H29" s="246">
        <v>58.735999999999997</v>
      </c>
      <c r="I29" s="106">
        <v>0</v>
      </c>
      <c r="J29" s="240">
        <v>0</v>
      </c>
      <c r="K29" s="108">
        <v>0</v>
      </c>
      <c r="L29" s="109">
        <v>0</v>
      </c>
      <c r="M29" s="110">
        <f t="shared" si="5"/>
        <v>2</v>
      </c>
      <c r="N29" s="241">
        <f t="shared" si="5"/>
        <v>58.735999999999997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/>
      <c r="B30" s="77" t="s">
        <v>69</v>
      </c>
      <c r="C30" s="202">
        <v>0</v>
      </c>
      <c r="D30" s="224">
        <v>0</v>
      </c>
      <c r="E30" s="102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 t="shared" si="5"/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222"/>
      <c r="D31" s="225"/>
      <c r="E31" s="112"/>
      <c r="F31" s="242"/>
      <c r="G31" s="114"/>
      <c r="H31" s="243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14</v>
      </c>
      <c r="B32" s="77" t="s">
        <v>6</v>
      </c>
      <c r="C32" s="202">
        <v>1</v>
      </c>
      <c r="D32" s="224">
        <v>350</v>
      </c>
      <c r="E32" s="102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 t="shared" ref="M32:N34" si="6">SUM(E32,G32,I32,K32)</f>
        <v>0</v>
      </c>
      <c r="N32" s="241">
        <f t="shared" si="6"/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15</v>
      </c>
      <c r="B33" s="77" t="s">
        <v>7</v>
      </c>
      <c r="C33" s="202">
        <v>0</v>
      </c>
      <c r="D33" s="224">
        <v>0</v>
      </c>
      <c r="E33" s="102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 t="shared" si="6"/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76"/>
      <c r="B34" s="77" t="s">
        <v>69</v>
      </c>
      <c r="C34" s="202">
        <v>0</v>
      </c>
      <c r="D34" s="224">
        <v>0</v>
      </c>
      <c r="E34" s="102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 t="shared" si="6"/>
        <v>0</v>
      </c>
      <c r="N34" s="241">
        <f t="shared" si="6"/>
        <v>0</v>
      </c>
      <c r="P34" s="187"/>
      <c r="Q34" s="188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82"/>
      <c r="B35" s="83"/>
      <c r="C35" s="222"/>
      <c r="D35" s="225"/>
      <c r="E35" s="112"/>
      <c r="F35" s="242"/>
      <c r="G35" s="114"/>
      <c r="H35" s="243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 t="s">
        <v>19</v>
      </c>
      <c r="B36" s="77" t="s">
        <v>6</v>
      </c>
      <c r="C36" s="202">
        <v>3</v>
      </c>
      <c r="D36" s="224">
        <v>329</v>
      </c>
      <c r="E36" s="102">
        <v>0</v>
      </c>
      <c r="F36" s="238">
        <v>0</v>
      </c>
      <c r="G36" s="104">
        <v>7</v>
      </c>
      <c r="H36" s="246">
        <v>4233.8019999999997</v>
      </c>
      <c r="I36" s="106">
        <v>3</v>
      </c>
      <c r="J36" s="240">
        <v>395.23099999999999</v>
      </c>
      <c r="K36" s="108">
        <v>4</v>
      </c>
      <c r="L36" s="236">
        <v>142.25</v>
      </c>
      <c r="M36" s="110">
        <f t="shared" ref="M36:N38" si="7">SUM(E36,G36,I36,K36)</f>
        <v>14</v>
      </c>
      <c r="N36" s="241">
        <f t="shared" si="7"/>
        <v>4771.2829999999994</v>
      </c>
      <c r="P36" s="187">
        <f>M36-E36-G36-I36-K36</f>
        <v>0</v>
      </c>
      <c r="Q36" s="188">
        <f>N36-F36-H36-J36-L36</f>
        <v>-2.2737367544323206E-13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7</v>
      </c>
      <c r="C37" s="202">
        <v>0</v>
      </c>
      <c r="D37" s="224">
        <v>0</v>
      </c>
      <c r="E37" s="102">
        <v>0</v>
      </c>
      <c r="F37" s="238">
        <v>0</v>
      </c>
      <c r="G37" s="104">
        <v>1</v>
      </c>
      <c r="H37" s="246">
        <v>28.8</v>
      </c>
      <c r="I37" s="106">
        <v>0</v>
      </c>
      <c r="J37" s="240">
        <v>0</v>
      </c>
      <c r="K37" s="108">
        <v>2</v>
      </c>
      <c r="L37" s="109">
        <v>18</v>
      </c>
      <c r="M37" s="110">
        <f t="shared" si="7"/>
        <v>3</v>
      </c>
      <c r="N37" s="241">
        <f t="shared" si="7"/>
        <v>46.8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76"/>
      <c r="B38" s="77" t="s">
        <v>69</v>
      </c>
      <c r="C38" s="202">
        <v>0</v>
      </c>
      <c r="D38" s="224">
        <v>0</v>
      </c>
      <c r="E38" s="102">
        <v>0</v>
      </c>
      <c r="F38" s="238">
        <v>0</v>
      </c>
      <c r="G38" s="104">
        <v>0</v>
      </c>
      <c r="H38" s="246">
        <v>0</v>
      </c>
      <c r="I38" s="106">
        <v>1</v>
      </c>
      <c r="J38" s="240">
        <v>270.25</v>
      </c>
      <c r="K38" s="108">
        <v>0</v>
      </c>
      <c r="L38" s="109">
        <v>0</v>
      </c>
      <c r="M38" s="110">
        <f t="shared" si="7"/>
        <v>1</v>
      </c>
      <c r="N38" s="241">
        <f t="shared" si="7"/>
        <v>270.25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82"/>
      <c r="B39" s="83"/>
      <c r="C39" s="222"/>
      <c r="D39" s="225"/>
      <c r="E39" s="112"/>
      <c r="F39" s="242"/>
      <c r="G39" s="114"/>
      <c r="H39" s="243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76" t="s">
        <v>55</v>
      </c>
      <c r="B40" s="77"/>
      <c r="C40" s="202">
        <v>92</v>
      </c>
      <c r="D40" s="224">
        <v>156907.44500000001</v>
      </c>
      <c r="E40" s="102">
        <v>13</v>
      </c>
      <c r="F40" s="238">
        <v>11830.571</v>
      </c>
      <c r="G40" s="233">
        <v>11</v>
      </c>
      <c r="H40" s="239">
        <v>40372.466999999997</v>
      </c>
      <c r="I40" s="106">
        <v>18</v>
      </c>
      <c r="J40" s="240">
        <v>13522.7</v>
      </c>
      <c r="K40" s="122">
        <v>22</v>
      </c>
      <c r="L40" s="123">
        <v>17038.359</v>
      </c>
      <c r="M40" s="110">
        <f>SUM(E40,G40,I40,K40)</f>
        <v>64</v>
      </c>
      <c r="N40" s="241">
        <f>SUM(F40,H40,J40,L40)</f>
        <v>82764.096999999994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82"/>
      <c r="B41" s="83"/>
      <c r="C41" s="222"/>
      <c r="D41" s="225"/>
      <c r="E41" s="112"/>
      <c r="F41" s="242"/>
      <c r="G41" s="114"/>
      <c r="H41" s="243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76" t="s">
        <v>16</v>
      </c>
      <c r="B42" s="77"/>
      <c r="C42" s="202">
        <v>905</v>
      </c>
      <c r="D42" s="224">
        <v>4263.8770000000004</v>
      </c>
      <c r="E42" s="102">
        <v>352</v>
      </c>
      <c r="F42" s="238">
        <v>27968.460999999999</v>
      </c>
      <c r="G42" s="104">
        <v>366</v>
      </c>
      <c r="H42" s="246">
        <v>342.63400000000001</v>
      </c>
      <c r="I42" s="106">
        <v>253</v>
      </c>
      <c r="J42" s="240">
        <v>1033.046</v>
      </c>
      <c r="K42" s="122">
        <v>350</v>
      </c>
      <c r="L42" s="236">
        <v>442.12899999999991</v>
      </c>
      <c r="M42" s="110">
        <f>SUM(E42,G42,I42,K42)</f>
        <v>1321</v>
      </c>
      <c r="N42" s="241">
        <f>SUM(F42,H42,J42,L42)</f>
        <v>29786.27</v>
      </c>
      <c r="O42" s="86"/>
      <c r="P42" s="187">
        <f>M42-E42-G42-I42-K42</f>
        <v>0</v>
      </c>
      <c r="Q42" s="188">
        <f>N42-F42-H42-J42-L42</f>
        <v>1.1368683772161603E-12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2.9" customHeight="1" x14ac:dyDescent="0.25">
      <c r="A43" s="82"/>
      <c r="B43" s="83"/>
      <c r="C43" s="222"/>
      <c r="D43" s="225"/>
      <c r="E43" s="112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2.9" customHeight="1" x14ac:dyDescent="0.25">
      <c r="A44" s="87" t="s">
        <v>0</v>
      </c>
      <c r="B44" s="88"/>
      <c r="C44" s="208">
        <v>1700</v>
      </c>
      <c r="D44" s="229">
        <v>449148.12199999997</v>
      </c>
      <c r="E44" s="212">
        <f>SUM(E8:E42)</f>
        <v>511</v>
      </c>
      <c r="F44" s="248">
        <f t="shared" ref="F44:K44" si="8">SUM(F8:F42)</f>
        <v>77697.811999999991</v>
      </c>
      <c r="G44" s="212">
        <f t="shared" si="8"/>
        <v>528</v>
      </c>
      <c r="H44" s="248">
        <f>SUM(H8:H42)</f>
        <v>106023.98400000001</v>
      </c>
      <c r="I44" s="212">
        <f t="shared" si="8"/>
        <v>431</v>
      </c>
      <c r="J44" s="248">
        <f>SUM(J8:J42)</f>
        <v>42763.249000000003</v>
      </c>
      <c r="K44" s="212">
        <f t="shared" si="8"/>
        <v>508</v>
      </c>
      <c r="L44" s="248">
        <f>SUM(L8:L42)</f>
        <v>81967.27</v>
      </c>
      <c r="M44" s="217">
        <f>SUM(M8:M42)</f>
        <v>1978</v>
      </c>
      <c r="N44" s="249">
        <f>SUM(N8:N42)</f>
        <v>308452.315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131"/>
      <c r="B45" s="132"/>
      <c r="C45" s="181"/>
      <c r="D45" s="182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">
        <v>97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rintOptions horizontalCentered="1"/>
  <pageMargins left="0.75" right="0.75" top="0.68" bottom="0.56999999999999995" header="0.5" footer="0.5"/>
  <pageSetup scale="85" orientation="landscape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48"/>
  <sheetViews>
    <sheetView zoomScaleNormal="100" zoomScaleSheetLayoutView="100" workbookViewId="0">
      <pane xSplit="4" ySplit="7" topLeftCell="G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5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</row>
    <row r="2" spans="1:35" s="70" customFormat="1" ht="12.6" customHeight="1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</row>
    <row r="3" spans="1:35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</row>
    <row r="4" spans="1:35" s="70" customFormat="1" ht="21" customHeight="1" thickBot="1" x14ac:dyDescent="0.3">
      <c r="A4" s="160" t="s">
        <v>70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35" s="70" customFormat="1" ht="11.1" customHeight="1" thickTop="1" x14ac:dyDescent="0.25">
      <c r="A5" s="321" t="s">
        <v>4</v>
      </c>
      <c r="B5" s="322"/>
      <c r="C5" s="325" t="s">
        <v>88</v>
      </c>
      <c r="D5" s="326"/>
      <c r="E5" s="328" t="s">
        <v>77</v>
      </c>
      <c r="F5" s="333"/>
      <c r="G5" s="333" t="s">
        <v>85</v>
      </c>
      <c r="H5" s="333"/>
      <c r="I5" s="329" t="s">
        <v>78</v>
      </c>
      <c r="J5" s="328"/>
      <c r="K5" s="329" t="s">
        <v>86</v>
      </c>
      <c r="L5" s="334"/>
      <c r="M5" s="331" t="s">
        <v>87</v>
      </c>
      <c r="N5" s="332"/>
      <c r="P5" s="183"/>
      <c r="Q5" s="69"/>
      <c r="R5" s="318"/>
      <c r="S5" s="318"/>
      <c r="T5" s="318"/>
      <c r="U5" s="318"/>
      <c r="V5" s="318"/>
      <c r="W5" s="318"/>
      <c r="X5" s="319"/>
      <c r="Y5" s="319"/>
      <c r="Z5" s="318"/>
      <c r="AA5" s="318"/>
      <c r="AB5" s="318"/>
      <c r="AC5" s="318"/>
      <c r="AD5" s="318"/>
      <c r="AE5" s="318"/>
      <c r="AF5" s="318"/>
      <c r="AG5" s="318"/>
      <c r="AH5" s="319"/>
      <c r="AI5" s="319"/>
    </row>
    <row r="6" spans="1:35" s="70" customFormat="1" ht="11.1" customHeight="1" x14ac:dyDescent="0.25">
      <c r="A6" s="323"/>
      <c r="B6" s="324"/>
      <c r="C6" s="175" t="s">
        <v>2</v>
      </c>
      <c r="D6" s="176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 t="s">
        <v>2</v>
      </c>
      <c r="N6" s="75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</row>
    <row r="7" spans="1:35" s="70" customFormat="1" ht="12.9" customHeight="1" x14ac:dyDescent="0.25">
      <c r="A7" s="82"/>
      <c r="B7" s="142"/>
      <c r="C7" s="179"/>
      <c r="D7" s="180"/>
      <c r="E7" s="145"/>
      <c r="F7" s="146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70" customFormat="1" ht="12.9" customHeight="1" x14ac:dyDescent="0.25">
      <c r="A8" s="76" t="s">
        <v>1</v>
      </c>
      <c r="B8" s="77" t="s">
        <v>6</v>
      </c>
      <c r="C8" s="202">
        <v>179</v>
      </c>
      <c r="D8" s="203">
        <v>27133.917999999998</v>
      </c>
      <c r="E8" s="102">
        <v>157</v>
      </c>
      <c r="F8" s="103">
        <v>23890.781000000003</v>
      </c>
      <c r="G8" s="104">
        <v>61</v>
      </c>
      <c r="H8" s="105">
        <v>11292.397000000001</v>
      </c>
      <c r="I8" s="106">
        <v>43</v>
      </c>
      <c r="J8" s="107">
        <v>8712</v>
      </c>
      <c r="K8" s="108">
        <v>46</v>
      </c>
      <c r="L8" s="109">
        <v>7873.9759999999997</v>
      </c>
      <c r="M8" s="110">
        <f t="shared" ref="M8:N10" si="0">SUM(E8,G8,I8,K8)</f>
        <v>307</v>
      </c>
      <c r="N8" s="241">
        <f t="shared" si="0"/>
        <v>51769.154000000002</v>
      </c>
      <c r="O8" s="78"/>
      <c r="P8" s="187">
        <f>M8-E8-G8-I8-K8</f>
        <v>0</v>
      </c>
      <c r="Q8" s="188">
        <f>N8-F8-H8-J8-L8</f>
        <v>0</v>
      </c>
      <c r="R8" s="230"/>
      <c r="S8" s="80"/>
      <c r="T8" s="79"/>
      <c r="U8" s="80"/>
      <c r="V8" s="79"/>
      <c r="W8" s="80"/>
      <c r="X8" s="79"/>
      <c r="Y8" s="79"/>
      <c r="Z8" s="79"/>
      <c r="AA8" s="80"/>
      <c r="AB8" s="79"/>
      <c r="AC8" s="80"/>
      <c r="AD8" s="79"/>
      <c r="AE8" s="80"/>
      <c r="AF8" s="79"/>
      <c r="AG8" s="80"/>
      <c r="AH8" s="79"/>
      <c r="AI8" s="80"/>
    </row>
    <row r="9" spans="1:35" s="70" customFormat="1" ht="12.9" customHeight="1" x14ac:dyDescent="0.25">
      <c r="A9" s="76"/>
      <c r="B9" s="77" t="s">
        <v>7</v>
      </c>
      <c r="C9" s="202">
        <v>78</v>
      </c>
      <c r="D9" s="203">
        <v>4176.7889999999998</v>
      </c>
      <c r="E9" s="102">
        <v>26</v>
      </c>
      <c r="F9" s="103">
        <v>1463.6469999999999</v>
      </c>
      <c r="G9" s="104">
        <v>30</v>
      </c>
      <c r="H9" s="105">
        <v>891.53599999999994</v>
      </c>
      <c r="I9" s="106">
        <v>15</v>
      </c>
      <c r="J9" s="107">
        <v>823</v>
      </c>
      <c r="K9" s="108">
        <v>21</v>
      </c>
      <c r="L9" s="109">
        <v>1323.2530000000002</v>
      </c>
      <c r="M9" s="110">
        <f t="shared" si="0"/>
        <v>92</v>
      </c>
      <c r="N9" s="241">
        <f t="shared" si="0"/>
        <v>4501.4359999999997</v>
      </c>
      <c r="P9" s="187">
        <f>M9-E9-G9-I9-K9</f>
        <v>0</v>
      </c>
      <c r="Q9" s="188">
        <f>N9-F9-H9-J9-L9</f>
        <v>0</v>
      </c>
      <c r="R9" s="230"/>
      <c r="S9" s="81"/>
      <c r="T9" s="79"/>
      <c r="U9" s="81"/>
      <c r="V9" s="79"/>
      <c r="W9" s="81"/>
      <c r="X9" s="79"/>
      <c r="Y9" s="79"/>
      <c r="Z9" s="79"/>
      <c r="AA9" s="81"/>
      <c r="AB9" s="79"/>
      <c r="AC9" s="81"/>
      <c r="AD9" s="79"/>
      <c r="AE9" s="81"/>
      <c r="AF9" s="79"/>
      <c r="AG9" s="81"/>
      <c r="AH9" s="79"/>
      <c r="AI9" s="81"/>
    </row>
    <row r="10" spans="1:35" s="70" customFormat="1" ht="12.9" customHeight="1" x14ac:dyDescent="0.25">
      <c r="A10" s="76"/>
      <c r="B10" s="77" t="s">
        <v>69</v>
      </c>
      <c r="C10" s="202">
        <v>0</v>
      </c>
      <c r="D10" s="203">
        <v>0</v>
      </c>
      <c r="E10" s="102">
        <v>4</v>
      </c>
      <c r="F10" s="103">
        <v>421</v>
      </c>
      <c r="G10" s="104">
        <v>11</v>
      </c>
      <c r="H10" s="105">
        <v>135.41500000000002</v>
      </c>
      <c r="I10" s="106">
        <v>9</v>
      </c>
      <c r="J10" s="107">
        <v>31</v>
      </c>
      <c r="K10" s="108">
        <v>15</v>
      </c>
      <c r="L10" s="109">
        <v>161.089</v>
      </c>
      <c r="M10" s="110">
        <f t="shared" si="0"/>
        <v>39</v>
      </c>
      <c r="N10" s="241">
        <f t="shared" si="0"/>
        <v>748.50399999999991</v>
      </c>
      <c r="P10" s="187"/>
      <c r="Q10" s="188"/>
      <c r="R10" s="230"/>
      <c r="S10" s="81"/>
      <c r="T10" s="79"/>
      <c r="U10" s="81"/>
      <c r="V10" s="79"/>
      <c r="W10" s="81"/>
      <c r="X10" s="79"/>
      <c r="Y10" s="79"/>
      <c r="Z10" s="79"/>
      <c r="AA10" s="81"/>
      <c r="AB10" s="79"/>
      <c r="AC10" s="81"/>
      <c r="AD10" s="79"/>
      <c r="AE10" s="81"/>
      <c r="AF10" s="79"/>
      <c r="AG10" s="81"/>
      <c r="AH10" s="79"/>
      <c r="AI10" s="81"/>
    </row>
    <row r="11" spans="1:35" s="70" customFormat="1" ht="12.9" customHeight="1" x14ac:dyDescent="0.25">
      <c r="A11" s="82"/>
      <c r="B11" s="83"/>
      <c r="C11" s="204"/>
      <c r="D11" s="205"/>
      <c r="E11" s="112"/>
      <c r="F11" s="113"/>
      <c r="G11" s="114"/>
      <c r="H11" s="115"/>
      <c r="I11" s="116"/>
      <c r="J11" s="117"/>
      <c r="K11" s="118"/>
      <c r="L11" s="119"/>
      <c r="M11" s="120"/>
      <c r="N11" s="245"/>
      <c r="P11" s="183"/>
      <c r="Q11" s="188"/>
      <c r="R11" s="230"/>
      <c r="S11" s="81"/>
      <c r="T11" s="79"/>
      <c r="U11" s="81"/>
      <c r="V11" s="79"/>
      <c r="W11" s="81"/>
      <c r="X11" s="79"/>
      <c r="Y11" s="84"/>
      <c r="Z11" s="79"/>
      <c r="AA11" s="81"/>
      <c r="AB11" s="79"/>
      <c r="AC11" s="81"/>
      <c r="AD11" s="79"/>
      <c r="AE11" s="81"/>
      <c r="AF11" s="79"/>
      <c r="AG11" s="81"/>
      <c r="AH11" s="79"/>
      <c r="AI11" s="81"/>
    </row>
    <row r="12" spans="1:35" s="70" customFormat="1" ht="12.9" customHeight="1" x14ac:dyDescent="0.25">
      <c r="A12" s="76" t="s">
        <v>8</v>
      </c>
      <c r="B12" s="77" t="s">
        <v>6</v>
      </c>
      <c r="C12" s="202">
        <v>5</v>
      </c>
      <c r="D12" s="203">
        <v>6232.8919999999998</v>
      </c>
      <c r="E12" s="102">
        <v>0</v>
      </c>
      <c r="F12" s="103">
        <v>0</v>
      </c>
      <c r="G12" s="104">
        <v>2</v>
      </c>
      <c r="H12" s="105">
        <v>11710</v>
      </c>
      <c r="I12" s="106">
        <v>1</v>
      </c>
      <c r="J12" s="107">
        <v>18449.7</v>
      </c>
      <c r="K12" s="108">
        <v>0</v>
      </c>
      <c r="L12" s="109">
        <v>0</v>
      </c>
      <c r="M12" s="110">
        <f t="shared" ref="M12:N14" si="1">SUM(E12,G12,I12,K12)</f>
        <v>3</v>
      </c>
      <c r="N12" s="241">
        <f t="shared" si="1"/>
        <v>30159.7</v>
      </c>
      <c r="P12" s="187">
        <f>M12-E12-G12-I12-K12</f>
        <v>0</v>
      </c>
      <c r="Q12" s="188">
        <f>N12-F12-H12-J12-L12</f>
        <v>0</v>
      </c>
      <c r="R12" s="230"/>
      <c r="S12" s="81"/>
      <c r="T12" s="79"/>
      <c r="U12" s="81"/>
      <c r="V12" s="79"/>
      <c r="W12" s="81"/>
      <c r="X12" s="79"/>
      <c r="Y12" s="79"/>
      <c r="Z12" s="79"/>
      <c r="AA12" s="81"/>
      <c r="AB12" s="79"/>
      <c r="AC12" s="81"/>
      <c r="AD12" s="79"/>
      <c r="AE12" s="81"/>
      <c r="AF12" s="79"/>
      <c r="AG12" s="81"/>
      <c r="AH12" s="79"/>
      <c r="AI12" s="81"/>
    </row>
    <row r="13" spans="1:35" s="70" customFormat="1" ht="12.9" customHeight="1" x14ac:dyDescent="0.25">
      <c r="A13" s="76" t="s">
        <v>9</v>
      </c>
      <c r="B13" s="77" t="s">
        <v>7</v>
      </c>
      <c r="C13" s="202">
        <v>6</v>
      </c>
      <c r="D13" s="203">
        <v>5099</v>
      </c>
      <c r="E13" s="102">
        <v>0</v>
      </c>
      <c r="F13" s="103">
        <v>0</v>
      </c>
      <c r="G13" s="104">
        <v>0</v>
      </c>
      <c r="H13" s="105">
        <v>0</v>
      </c>
      <c r="I13" s="106">
        <v>0</v>
      </c>
      <c r="J13" s="107">
        <v>0</v>
      </c>
      <c r="K13" s="108">
        <v>0</v>
      </c>
      <c r="L13" s="109">
        <v>0</v>
      </c>
      <c r="M13" s="110">
        <f t="shared" si="1"/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230"/>
      <c r="S13" s="81"/>
      <c r="T13" s="79"/>
      <c r="U13" s="81"/>
      <c r="V13" s="79"/>
      <c r="W13" s="81"/>
      <c r="X13" s="79"/>
      <c r="Y13" s="79"/>
      <c r="Z13" s="79"/>
      <c r="AA13" s="81"/>
      <c r="AB13" s="79"/>
      <c r="AC13" s="81"/>
      <c r="AD13" s="79"/>
      <c r="AE13" s="81"/>
      <c r="AF13" s="79"/>
      <c r="AG13" s="81"/>
      <c r="AH13" s="79"/>
      <c r="AI13" s="81"/>
    </row>
    <row r="14" spans="1:35" s="70" customFormat="1" ht="12.9" customHeight="1" x14ac:dyDescent="0.25">
      <c r="A14" s="76"/>
      <c r="B14" s="77" t="s">
        <v>69</v>
      </c>
      <c r="C14" s="202">
        <v>0</v>
      </c>
      <c r="D14" s="203">
        <v>0</v>
      </c>
      <c r="E14" s="102">
        <v>0</v>
      </c>
      <c r="F14" s="103">
        <v>0</v>
      </c>
      <c r="G14" s="104">
        <v>0</v>
      </c>
      <c r="H14" s="105">
        <v>0</v>
      </c>
      <c r="I14" s="106">
        <v>0</v>
      </c>
      <c r="J14" s="107">
        <v>0</v>
      </c>
      <c r="K14" s="108">
        <v>0</v>
      </c>
      <c r="L14" s="109">
        <v>0</v>
      </c>
      <c r="M14" s="110">
        <f t="shared" si="1"/>
        <v>0</v>
      </c>
      <c r="N14" s="241">
        <f t="shared" si="1"/>
        <v>0</v>
      </c>
      <c r="P14" s="187"/>
      <c r="Q14" s="188"/>
      <c r="R14" s="230"/>
      <c r="S14" s="81"/>
      <c r="T14" s="79"/>
      <c r="U14" s="81"/>
      <c r="V14" s="79"/>
      <c r="W14" s="81"/>
      <c r="X14" s="79"/>
      <c r="Y14" s="79"/>
      <c r="Z14" s="79"/>
      <c r="AA14" s="81"/>
      <c r="AB14" s="79"/>
      <c r="AC14" s="81"/>
      <c r="AD14" s="79"/>
      <c r="AE14" s="81"/>
      <c r="AF14" s="79"/>
      <c r="AG14" s="81"/>
      <c r="AH14" s="79"/>
      <c r="AI14" s="81"/>
    </row>
    <row r="15" spans="1:35" s="70" customFormat="1" ht="12.9" customHeight="1" x14ac:dyDescent="0.25">
      <c r="A15" s="82"/>
      <c r="B15" s="83"/>
      <c r="C15" s="204"/>
      <c r="D15" s="205"/>
      <c r="E15" s="112"/>
      <c r="F15" s="113"/>
      <c r="G15" s="114"/>
      <c r="H15" s="115"/>
      <c r="I15" s="116"/>
      <c r="J15" s="117"/>
      <c r="K15" s="118"/>
      <c r="L15" s="119"/>
      <c r="M15" s="120"/>
      <c r="N15" s="245"/>
      <c r="P15" s="183"/>
      <c r="Q15" s="188"/>
      <c r="R15" s="230"/>
      <c r="S15" s="81"/>
      <c r="T15" s="79"/>
      <c r="U15" s="81"/>
      <c r="V15" s="79"/>
      <c r="W15" s="81"/>
      <c r="X15" s="79"/>
      <c r="Y15" s="84"/>
      <c r="Z15" s="79"/>
      <c r="AA15" s="81"/>
      <c r="AB15" s="79"/>
      <c r="AC15" s="81"/>
      <c r="AD15" s="79"/>
      <c r="AE15" s="81"/>
      <c r="AF15" s="79"/>
      <c r="AG15" s="81"/>
      <c r="AH15" s="79"/>
      <c r="AI15" s="81"/>
    </row>
    <row r="16" spans="1:35" s="70" customFormat="1" ht="12.9" customHeight="1" x14ac:dyDescent="0.25">
      <c r="A16" s="76" t="s">
        <v>10</v>
      </c>
      <c r="B16" s="77" t="s">
        <v>6</v>
      </c>
      <c r="C16" s="202">
        <v>0</v>
      </c>
      <c r="D16" s="203">
        <v>0</v>
      </c>
      <c r="E16" s="102">
        <v>0</v>
      </c>
      <c r="F16" s="103">
        <v>0</v>
      </c>
      <c r="G16" s="104">
        <v>0</v>
      </c>
      <c r="H16" s="105">
        <v>0</v>
      </c>
      <c r="I16" s="106">
        <v>0</v>
      </c>
      <c r="J16" s="107">
        <v>0</v>
      </c>
      <c r="K16" s="108">
        <v>0</v>
      </c>
      <c r="L16" s="109">
        <v>0</v>
      </c>
      <c r="M16" s="110">
        <f t="shared" ref="M16:N18" si="2">SUM(E16,G16,I16,K16)</f>
        <v>0</v>
      </c>
      <c r="N16" s="241">
        <f t="shared" si="2"/>
        <v>0</v>
      </c>
      <c r="P16" s="187">
        <f>M16-E16-G16-I16-K16</f>
        <v>0</v>
      </c>
      <c r="Q16" s="188">
        <f>N16-F16-H16-J16-L16</f>
        <v>0</v>
      </c>
      <c r="R16" s="230"/>
      <c r="S16" s="81"/>
      <c r="T16" s="79"/>
      <c r="U16" s="81"/>
      <c r="V16" s="79"/>
      <c r="W16" s="81"/>
      <c r="X16" s="79"/>
      <c r="Y16" s="79"/>
      <c r="Z16" s="79"/>
      <c r="AA16" s="81"/>
      <c r="AB16" s="79"/>
      <c r="AC16" s="81"/>
      <c r="AD16" s="79"/>
      <c r="AE16" s="81"/>
      <c r="AF16" s="79"/>
      <c r="AG16" s="81"/>
      <c r="AH16" s="79"/>
      <c r="AI16" s="81"/>
    </row>
    <row r="17" spans="1:35" s="70" customFormat="1" ht="12.9" customHeight="1" x14ac:dyDescent="0.25">
      <c r="A17" s="76"/>
      <c r="B17" s="77" t="s">
        <v>7</v>
      </c>
      <c r="C17" s="202">
        <v>1</v>
      </c>
      <c r="D17" s="203">
        <v>80</v>
      </c>
      <c r="E17" s="102">
        <v>0</v>
      </c>
      <c r="F17" s="103">
        <v>0</v>
      </c>
      <c r="G17" s="104">
        <v>0</v>
      </c>
      <c r="H17" s="105">
        <v>0</v>
      </c>
      <c r="I17" s="106">
        <v>0</v>
      </c>
      <c r="J17" s="107">
        <v>0</v>
      </c>
      <c r="K17" s="108">
        <v>0</v>
      </c>
      <c r="L17" s="109">
        <v>0</v>
      </c>
      <c r="M17" s="110">
        <f t="shared" si="2"/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230"/>
      <c r="S17" s="81"/>
      <c r="T17" s="79"/>
      <c r="U17" s="81"/>
      <c r="V17" s="79"/>
      <c r="W17" s="81"/>
      <c r="X17" s="79"/>
      <c r="Y17" s="79"/>
      <c r="Z17" s="79"/>
      <c r="AA17" s="81"/>
      <c r="AB17" s="79"/>
      <c r="AC17" s="81"/>
      <c r="AD17" s="79"/>
      <c r="AE17" s="81"/>
      <c r="AF17" s="79"/>
      <c r="AG17" s="81"/>
      <c r="AH17" s="79"/>
      <c r="AI17" s="81"/>
    </row>
    <row r="18" spans="1:35" s="70" customFormat="1" ht="12.9" customHeight="1" x14ac:dyDescent="0.25">
      <c r="A18" s="76"/>
      <c r="B18" s="77" t="s">
        <v>69</v>
      </c>
      <c r="C18" s="202">
        <v>0</v>
      </c>
      <c r="D18" s="203">
        <v>0</v>
      </c>
      <c r="E18" s="102">
        <v>0</v>
      </c>
      <c r="F18" s="103">
        <v>0</v>
      </c>
      <c r="G18" s="104">
        <v>0</v>
      </c>
      <c r="H18" s="105">
        <v>0</v>
      </c>
      <c r="I18" s="106">
        <v>0</v>
      </c>
      <c r="J18" s="107">
        <v>0</v>
      </c>
      <c r="K18" s="108">
        <v>0</v>
      </c>
      <c r="L18" s="109">
        <v>0</v>
      </c>
      <c r="M18" s="110">
        <f t="shared" si="2"/>
        <v>0</v>
      </c>
      <c r="N18" s="241">
        <f t="shared" si="2"/>
        <v>0</v>
      </c>
      <c r="P18" s="187"/>
      <c r="Q18" s="188"/>
      <c r="R18" s="230"/>
      <c r="S18" s="81"/>
      <c r="T18" s="79"/>
      <c r="U18" s="81"/>
      <c r="V18" s="79"/>
      <c r="W18" s="81"/>
      <c r="X18" s="79"/>
      <c r="Y18" s="79"/>
      <c r="Z18" s="79"/>
      <c r="AA18" s="81"/>
      <c r="AB18" s="79"/>
      <c r="AC18" s="81"/>
      <c r="AD18" s="79"/>
      <c r="AE18" s="81"/>
      <c r="AF18" s="79"/>
      <c r="AG18" s="81"/>
      <c r="AH18" s="79"/>
      <c r="AI18" s="81"/>
    </row>
    <row r="19" spans="1:35" s="70" customFormat="1" ht="12.9" customHeight="1" x14ac:dyDescent="0.25">
      <c r="A19" s="82"/>
      <c r="B19" s="83"/>
      <c r="C19" s="204"/>
      <c r="D19" s="205"/>
      <c r="E19" s="112"/>
      <c r="F19" s="113"/>
      <c r="G19" s="114"/>
      <c r="H19" s="115"/>
      <c r="I19" s="116"/>
      <c r="J19" s="117"/>
      <c r="K19" s="118"/>
      <c r="L19" s="119"/>
      <c r="M19" s="120"/>
      <c r="N19" s="245"/>
      <c r="P19" s="183"/>
      <c r="Q19" s="188"/>
      <c r="R19" s="230"/>
      <c r="S19" s="81"/>
      <c r="T19" s="79"/>
      <c r="U19" s="81"/>
      <c r="V19" s="79"/>
      <c r="W19" s="81"/>
      <c r="X19" s="79"/>
      <c r="Y19" s="84"/>
      <c r="Z19" s="79"/>
      <c r="AA19" s="81"/>
      <c r="AB19" s="79"/>
      <c r="AC19" s="81"/>
      <c r="AD19" s="79"/>
      <c r="AE19" s="81"/>
      <c r="AF19" s="79"/>
      <c r="AG19" s="81"/>
      <c r="AH19" s="79"/>
      <c r="AI19" s="81"/>
    </row>
    <row r="20" spans="1:35" s="70" customFormat="1" ht="12.9" customHeight="1" x14ac:dyDescent="0.25">
      <c r="A20" s="76" t="s">
        <v>11</v>
      </c>
      <c r="B20" s="77" t="s">
        <v>6</v>
      </c>
      <c r="C20" s="202">
        <v>1</v>
      </c>
      <c r="D20" s="203">
        <v>20000</v>
      </c>
      <c r="E20" s="102">
        <v>0</v>
      </c>
      <c r="F20" s="103">
        <v>0</v>
      </c>
      <c r="G20" s="104">
        <v>0</v>
      </c>
      <c r="H20" s="105">
        <v>0</v>
      </c>
      <c r="I20" s="106">
        <v>0</v>
      </c>
      <c r="J20" s="107">
        <v>0</v>
      </c>
      <c r="K20" s="108">
        <v>0</v>
      </c>
      <c r="L20" s="109">
        <v>0</v>
      </c>
      <c r="M20" s="110">
        <f t="shared" ref="M20:N22" si="3">SUM(E20,G20,I20,K20)</f>
        <v>0</v>
      </c>
      <c r="N20" s="241">
        <f t="shared" si="3"/>
        <v>0</v>
      </c>
      <c r="P20" s="187">
        <f>M20-E20-G20-I20-K20</f>
        <v>0</v>
      </c>
      <c r="Q20" s="188">
        <f>N20-F20-H20-J20-L20</f>
        <v>0</v>
      </c>
      <c r="R20" s="230"/>
      <c r="S20" s="81"/>
      <c r="T20" s="79"/>
      <c r="U20" s="81"/>
      <c r="V20" s="79"/>
      <c r="W20" s="81"/>
      <c r="X20" s="79"/>
      <c r="Y20" s="79"/>
      <c r="Z20" s="79"/>
      <c r="AA20" s="81"/>
      <c r="AB20" s="79"/>
      <c r="AC20" s="81"/>
      <c r="AD20" s="79"/>
      <c r="AE20" s="81"/>
      <c r="AF20" s="79"/>
      <c r="AG20" s="81"/>
      <c r="AH20" s="79"/>
      <c r="AI20" s="81"/>
    </row>
    <row r="21" spans="1:35" s="70" customFormat="1" ht="12.9" customHeight="1" x14ac:dyDescent="0.25">
      <c r="A21" s="76"/>
      <c r="B21" s="77" t="s">
        <v>7</v>
      </c>
      <c r="C21" s="202">
        <v>0</v>
      </c>
      <c r="D21" s="203">
        <v>0</v>
      </c>
      <c r="E21" s="102">
        <v>1</v>
      </c>
      <c r="F21" s="103">
        <v>161.16999999999999</v>
      </c>
      <c r="G21" s="104">
        <v>0</v>
      </c>
      <c r="H21" s="105">
        <v>0</v>
      </c>
      <c r="I21" s="106">
        <v>0</v>
      </c>
      <c r="J21" s="107">
        <v>0</v>
      </c>
      <c r="K21" s="108">
        <v>0</v>
      </c>
      <c r="L21" s="109">
        <v>0</v>
      </c>
      <c r="M21" s="110">
        <f t="shared" si="3"/>
        <v>1</v>
      </c>
      <c r="N21" s="241">
        <f t="shared" si="3"/>
        <v>161.16999999999999</v>
      </c>
      <c r="P21" s="187">
        <f>M21-E21-G21-I21-K21</f>
        <v>0</v>
      </c>
      <c r="Q21" s="188">
        <f>N21-F21-H21-J21-L21</f>
        <v>0</v>
      </c>
      <c r="R21" s="230"/>
      <c r="S21" s="81"/>
      <c r="T21" s="79"/>
      <c r="U21" s="81"/>
      <c r="V21" s="79"/>
      <c r="W21" s="81"/>
      <c r="X21" s="79"/>
      <c r="Y21" s="79"/>
      <c r="Z21" s="79"/>
      <c r="AA21" s="81"/>
      <c r="AB21" s="79"/>
      <c r="AC21" s="81"/>
      <c r="AD21" s="79"/>
      <c r="AE21" s="81"/>
      <c r="AF21" s="79"/>
      <c r="AG21" s="81"/>
      <c r="AH21" s="79"/>
      <c r="AI21" s="81"/>
    </row>
    <row r="22" spans="1:35" s="70" customFormat="1" ht="12.9" customHeight="1" x14ac:dyDescent="0.25">
      <c r="A22" s="76"/>
      <c r="B22" s="77" t="s">
        <v>69</v>
      </c>
      <c r="C22" s="202">
        <v>0</v>
      </c>
      <c r="D22" s="203">
        <v>0</v>
      </c>
      <c r="E22" s="102">
        <v>0</v>
      </c>
      <c r="F22" s="103">
        <v>0</v>
      </c>
      <c r="G22" s="104">
        <v>0</v>
      </c>
      <c r="H22" s="105">
        <v>0</v>
      </c>
      <c r="I22" s="106">
        <v>0</v>
      </c>
      <c r="J22" s="107">
        <v>0</v>
      </c>
      <c r="K22" s="108">
        <v>0</v>
      </c>
      <c r="L22" s="109">
        <v>0</v>
      </c>
      <c r="M22" s="110">
        <f t="shared" si="3"/>
        <v>0</v>
      </c>
      <c r="N22" s="241">
        <f t="shared" si="3"/>
        <v>0</v>
      </c>
      <c r="P22" s="187"/>
      <c r="Q22" s="188"/>
      <c r="R22" s="230"/>
      <c r="S22" s="81"/>
      <c r="T22" s="79"/>
      <c r="U22" s="81"/>
      <c r="V22" s="79"/>
      <c r="W22" s="81"/>
      <c r="X22" s="79"/>
      <c r="Y22" s="79"/>
      <c r="Z22" s="79"/>
      <c r="AA22" s="81"/>
      <c r="AB22" s="79"/>
      <c r="AC22" s="81"/>
      <c r="AD22" s="79"/>
      <c r="AE22" s="81"/>
      <c r="AF22" s="79"/>
      <c r="AG22" s="81"/>
      <c r="AH22" s="79"/>
      <c r="AI22" s="81"/>
    </row>
    <row r="23" spans="1:35" s="70" customFormat="1" ht="12.9" customHeight="1" x14ac:dyDescent="0.25">
      <c r="A23" s="82"/>
      <c r="B23" s="83"/>
      <c r="C23" s="204"/>
      <c r="D23" s="205"/>
      <c r="E23" s="112"/>
      <c r="F23" s="113"/>
      <c r="G23" s="114"/>
      <c r="H23" s="115"/>
      <c r="I23" s="116"/>
      <c r="J23" s="117"/>
      <c r="K23" s="118"/>
      <c r="L23" s="119"/>
      <c r="M23" s="120"/>
      <c r="N23" s="245"/>
      <c r="P23" s="183"/>
      <c r="Q23" s="188"/>
      <c r="R23" s="230"/>
      <c r="S23" s="81"/>
      <c r="T23" s="79"/>
      <c r="U23" s="81"/>
      <c r="V23" s="79"/>
      <c r="W23" s="81"/>
      <c r="X23" s="79"/>
      <c r="Y23" s="84"/>
      <c r="Z23" s="79"/>
      <c r="AA23" s="81"/>
      <c r="AB23" s="79"/>
      <c r="AC23" s="81"/>
      <c r="AD23" s="79"/>
      <c r="AE23" s="81"/>
      <c r="AF23" s="79"/>
      <c r="AG23" s="81"/>
      <c r="AH23" s="79"/>
      <c r="AI23" s="81"/>
    </row>
    <row r="24" spans="1:35" s="70" customFormat="1" ht="12.9" customHeight="1" x14ac:dyDescent="0.25">
      <c r="A24" s="76" t="s">
        <v>12</v>
      </c>
      <c r="B24" s="77" t="s">
        <v>6</v>
      </c>
      <c r="C24" s="202">
        <v>8</v>
      </c>
      <c r="D24" s="203">
        <v>9886.2000000000007</v>
      </c>
      <c r="E24" s="102">
        <v>13</v>
      </c>
      <c r="F24" s="103">
        <v>48335.788999999997</v>
      </c>
      <c r="G24" s="104">
        <v>9</v>
      </c>
      <c r="H24" s="105">
        <v>24007.958999999999</v>
      </c>
      <c r="I24" s="106">
        <v>9</v>
      </c>
      <c r="J24" s="107">
        <v>8957</v>
      </c>
      <c r="K24" s="108">
        <v>11</v>
      </c>
      <c r="L24" s="109">
        <v>28946.877</v>
      </c>
      <c r="M24" s="110">
        <f t="shared" ref="M24:N26" si="4">SUM(E24,G24,I24,K24)</f>
        <v>42</v>
      </c>
      <c r="N24" s="241">
        <f t="shared" si="4"/>
        <v>110247.625</v>
      </c>
      <c r="P24" s="187">
        <f>M24-E24-G24-I24-K24</f>
        <v>0</v>
      </c>
      <c r="Q24" s="188">
        <f>N24-F24-H24-J24-L24</f>
        <v>0</v>
      </c>
      <c r="R24" s="230"/>
      <c r="S24" s="81"/>
      <c r="T24" s="79"/>
      <c r="U24" s="81"/>
      <c r="V24" s="79"/>
      <c r="W24" s="81"/>
      <c r="X24" s="79"/>
      <c r="Y24" s="79"/>
      <c r="Z24" s="79"/>
      <c r="AA24" s="81"/>
      <c r="AB24" s="79"/>
      <c r="AC24" s="81"/>
      <c r="AD24" s="79"/>
      <c r="AE24" s="81"/>
      <c r="AF24" s="79"/>
      <c r="AG24" s="81"/>
      <c r="AH24" s="79"/>
      <c r="AI24" s="81"/>
    </row>
    <row r="25" spans="1:35" s="70" customFormat="1" ht="12.9" customHeight="1" x14ac:dyDescent="0.25">
      <c r="A25" s="76"/>
      <c r="B25" s="77" t="s">
        <v>7</v>
      </c>
      <c r="C25" s="202">
        <v>30</v>
      </c>
      <c r="D25" s="203">
        <v>6039.0509999999995</v>
      </c>
      <c r="E25" s="102">
        <v>7</v>
      </c>
      <c r="F25" s="103">
        <v>1605.268</v>
      </c>
      <c r="G25" s="104">
        <v>20</v>
      </c>
      <c r="H25" s="105">
        <v>15954.939</v>
      </c>
      <c r="I25" s="106">
        <v>14</v>
      </c>
      <c r="J25" s="107">
        <v>2204</v>
      </c>
      <c r="K25" s="108">
        <v>14</v>
      </c>
      <c r="L25" s="109">
        <v>844.80000000000007</v>
      </c>
      <c r="M25" s="110">
        <f t="shared" si="4"/>
        <v>55</v>
      </c>
      <c r="N25" s="241">
        <f t="shared" si="4"/>
        <v>20609.007000000001</v>
      </c>
      <c r="P25" s="187">
        <f>M25-E25-G25-I25-K25</f>
        <v>0</v>
      </c>
      <c r="Q25" s="188">
        <f>N25-F25-H25-J25-L25</f>
        <v>1.0231815394945443E-12</v>
      </c>
      <c r="R25" s="230"/>
      <c r="S25" s="81"/>
      <c r="T25" s="79"/>
      <c r="U25" s="81"/>
      <c r="V25" s="79"/>
      <c r="W25" s="81"/>
      <c r="X25" s="79"/>
      <c r="Y25" s="79"/>
      <c r="Z25" s="79"/>
      <c r="AA25" s="81"/>
      <c r="AB25" s="79"/>
      <c r="AC25" s="81"/>
      <c r="AD25" s="79"/>
      <c r="AE25" s="81"/>
      <c r="AF25" s="79"/>
      <c r="AG25" s="81"/>
      <c r="AH25" s="79"/>
      <c r="AI25" s="81"/>
    </row>
    <row r="26" spans="1:35" s="70" customFormat="1" ht="12.9" customHeight="1" x14ac:dyDescent="0.25">
      <c r="A26" s="76"/>
      <c r="B26" s="77" t="s">
        <v>69</v>
      </c>
      <c r="C26" s="202">
        <v>0</v>
      </c>
      <c r="D26" s="203">
        <v>0</v>
      </c>
      <c r="E26" s="102">
        <v>28</v>
      </c>
      <c r="F26" s="103">
        <v>7537.2110000000002</v>
      </c>
      <c r="G26" s="104">
        <v>43</v>
      </c>
      <c r="H26" s="105">
        <v>6897.2119999999995</v>
      </c>
      <c r="I26" s="106">
        <v>46</v>
      </c>
      <c r="J26" s="107">
        <v>11011</v>
      </c>
      <c r="K26" s="108">
        <v>33</v>
      </c>
      <c r="L26" s="109">
        <v>33684.345000000001</v>
      </c>
      <c r="M26" s="110">
        <f t="shared" si="4"/>
        <v>150</v>
      </c>
      <c r="N26" s="241">
        <f t="shared" si="4"/>
        <v>59129.767999999996</v>
      </c>
      <c r="P26" s="187"/>
      <c r="Q26" s="188"/>
      <c r="R26" s="230"/>
      <c r="S26" s="81"/>
      <c r="T26" s="79"/>
      <c r="U26" s="81"/>
      <c r="V26" s="79"/>
      <c r="W26" s="81"/>
      <c r="X26" s="79"/>
      <c r="Y26" s="79"/>
      <c r="Z26" s="79"/>
      <c r="AA26" s="81"/>
      <c r="AB26" s="79"/>
      <c r="AC26" s="81"/>
      <c r="AD26" s="79"/>
      <c r="AE26" s="81"/>
      <c r="AF26" s="79"/>
      <c r="AG26" s="81"/>
      <c r="AH26" s="79"/>
      <c r="AI26" s="81"/>
    </row>
    <row r="27" spans="1:35" s="70" customFormat="1" ht="12.9" customHeight="1" x14ac:dyDescent="0.25">
      <c r="A27" s="82"/>
      <c r="B27" s="83"/>
      <c r="C27" s="204"/>
      <c r="D27" s="205"/>
      <c r="E27" s="112"/>
      <c r="F27" s="113"/>
      <c r="G27" s="114"/>
      <c r="H27" s="115"/>
      <c r="I27" s="116"/>
      <c r="J27" s="117"/>
      <c r="K27" s="118"/>
      <c r="L27" s="119"/>
      <c r="M27" s="120"/>
      <c r="N27" s="245"/>
      <c r="P27" s="183"/>
      <c r="Q27" s="188"/>
      <c r="R27" s="230"/>
      <c r="S27" s="81"/>
      <c r="T27" s="79"/>
      <c r="U27" s="81"/>
      <c r="V27" s="79"/>
      <c r="W27" s="81"/>
      <c r="X27" s="79"/>
      <c r="Y27" s="84"/>
      <c r="Z27" s="79"/>
      <c r="AA27" s="81"/>
      <c r="AB27" s="79"/>
      <c r="AC27" s="81"/>
      <c r="AD27" s="79"/>
      <c r="AE27" s="81"/>
      <c r="AF27" s="79"/>
      <c r="AG27" s="81"/>
      <c r="AH27" s="79"/>
      <c r="AI27" s="81"/>
    </row>
    <row r="28" spans="1:35" s="70" customFormat="1" ht="12.9" customHeight="1" x14ac:dyDescent="0.25">
      <c r="A28" s="76" t="s">
        <v>13</v>
      </c>
      <c r="B28" s="77" t="s">
        <v>6</v>
      </c>
      <c r="C28" s="202">
        <v>2</v>
      </c>
      <c r="D28" s="203">
        <v>7002</v>
      </c>
      <c r="E28" s="102">
        <v>4</v>
      </c>
      <c r="F28" s="103">
        <v>414.43700000000001</v>
      </c>
      <c r="G28" s="104">
        <v>4</v>
      </c>
      <c r="H28" s="105">
        <v>157.08000000000001</v>
      </c>
      <c r="I28" s="106">
        <v>1</v>
      </c>
      <c r="J28" s="107">
        <v>12</v>
      </c>
      <c r="K28" s="108">
        <v>1</v>
      </c>
      <c r="L28" s="109">
        <v>9387.9189999999999</v>
      </c>
      <c r="M28" s="110">
        <f t="shared" ref="M28:N30" si="5">SUM(E28,G28,I28,K28)</f>
        <v>10</v>
      </c>
      <c r="N28" s="241">
        <f t="shared" si="5"/>
        <v>9971.4359999999997</v>
      </c>
      <c r="P28" s="187">
        <f>M28-E28-G28-I28-K28</f>
        <v>0</v>
      </c>
      <c r="Q28" s="188">
        <f>N28-F28-H28-J28-L28</f>
        <v>0</v>
      </c>
      <c r="R28" s="230"/>
      <c r="S28" s="81"/>
      <c r="T28" s="79"/>
      <c r="U28" s="81"/>
      <c r="V28" s="79"/>
      <c r="W28" s="81"/>
      <c r="X28" s="79"/>
      <c r="Y28" s="79"/>
      <c r="Z28" s="79"/>
      <c r="AA28" s="81"/>
      <c r="AB28" s="79"/>
      <c r="AC28" s="81"/>
      <c r="AD28" s="79"/>
      <c r="AE28" s="81"/>
      <c r="AF28" s="79"/>
      <c r="AG28" s="81"/>
      <c r="AH28" s="79"/>
      <c r="AI28" s="81"/>
    </row>
    <row r="29" spans="1:35" s="70" customFormat="1" ht="12.9" customHeight="1" x14ac:dyDescent="0.25">
      <c r="A29" s="76"/>
      <c r="B29" s="77" t="s">
        <v>7</v>
      </c>
      <c r="C29" s="202">
        <v>1</v>
      </c>
      <c r="D29" s="203">
        <v>7.5</v>
      </c>
      <c r="E29" s="102">
        <v>0</v>
      </c>
      <c r="F29" s="103">
        <v>0</v>
      </c>
      <c r="G29" s="104">
        <v>0</v>
      </c>
      <c r="H29" s="105">
        <v>0</v>
      </c>
      <c r="I29" s="106">
        <v>0</v>
      </c>
      <c r="J29" s="107">
        <v>0</v>
      </c>
      <c r="K29" s="108">
        <v>0</v>
      </c>
      <c r="L29" s="109">
        <v>0</v>
      </c>
      <c r="M29" s="110">
        <f t="shared" si="5"/>
        <v>0</v>
      </c>
      <c r="N29" s="241">
        <f t="shared" si="5"/>
        <v>0</v>
      </c>
      <c r="P29" s="187">
        <f>M29-E29-G29-I29-K29</f>
        <v>0</v>
      </c>
      <c r="Q29" s="188">
        <f>N29-F29-H29-J29-L29</f>
        <v>0</v>
      </c>
      <c r="R29" s="230"/>
      <c r="S29" s="81"/>
      <c r="T29" s="79"/>
      <c r="U29" s="81"/>
      <c r="V29" s="79"/>
      <c r="W29" s="81"/>
      <c r="X29" s="79"/>
      <c r="Y29" s="79"/>
      <c r="Z29" s="79"/>
      <c r="AA29" s="81"/>
      <c r="AB29" s="79"/>
      <c r="AC29" s="81"/>
      <c r="AD29" s="79"/>
      <c r="AE29" s="81"/>
      <c r="AF29" s="79"/>
      <c r="AG29" s="81"/>
      <c r="AH29" s="79"/>
      <c r="AI29" s="81"/>
    </row>
    <row r="30" spans="1:35" s="70" customFormat="1" ht="12.9" customHeight="1" x14ac:dyDescent="0.25">
      <c r="A30" s="76"/>
      <c r="B30" s="77" t="s">
        <v>69</v>
      </c>
      <c r="C30" s="202">
        <v>0</v>
      </c>
      <c r="D30" s="203">
        <v>0</v>
      </c>
      <c r="E30" s="102">
        <v>0</v>
      </c>
      <c r="F30" s="103">
        <v>0</v>
      </c>
      <c r="G30" s="104">
        <v>0</v>
      </c>
      <c r="H30" s="105">
        <v>0</v>
      </c>
      <c r="I30" s="106">
        <v>0</v>
      </c>
      <c r="J30" s="107">
        <v>0</v>
      </c>
      <c r="K30" s="108">
        <v>0</v>
      </c>
      <c r="L30" s="109">
        <v>0</v>
      </c>
      <c r="M30" s="110">
        <f t="shared" si="5"/>
        <v>0</v>
      </c>
      <c r="N30" s="241">
        <f t="shared" si="5"/>
        <v>0</v>
      </c>
      <c r="P30" s="187"/>
      <c r="Q30" s="188"/>
      <c r="R30" s="230"/>
      <c r="S30" s="81"/>
      <c r="T30" s="79"/>
      <c r="U30" s="81"/>
      <c r="V30" s="79"/>
      <c r="W30" s="81"/>
      <c r="X30" s="79"/>
      <c r="Y30" s="79"/>
      <c r="Z30" s="79"/>
      <c r="AA30" s="81"/>
      <c r="AB30" s="79"/>
      <c r="AC30" s="81"/>
      <c r="AD30" s="79"/>
      <c r="AE30" s="81"/>
      <c r="AF30" s="79"/>
      <c r="AG30" s="81"/>
      <c r="AH30" s="79"/>
      <c r="AI30" s="81"/>
    </row>
    <row r="31" spans="1:35" s="70" customFormat="1" ht="12.9" customHeight="1" x14ac:dyDescent="0.25">
      <c r="A31" s="82"/>
      <c r="B31" s="83"/>
      <c r="C31" s="204"/>
      <c r="D31" s="205"/>
      <c r="E31" s="112"/>
      <c r="F31" s="113"/>
      <c r="G31" s="114"/>
      <c r="H31" s="115"/>
      <c r="I31" s="116"/>
      <c r="J31" s="117"/>
      <c r="K31" s="118"/>
      <c r="L31" s="119"/>
      <c r="M31" s="120"/>
      <c r="N31" s="245"/>
      <c r="P31" s="183"/>
      <c r="Q31" s="188"/>
      <c r="R31" s="230"/>
      <c r="S31" s="81"/>
      <c r="T31" s="79"/>
      <c r="U31" s="81"/>
      <c r="V31" s="79"/>
      <c r="W31" s="81"/>
      <c r="X31" s="79"/>
      <c r="Y31" s="84"/>
      <c r="Z31" s="79"/>
      <c r="AA31" s="81"/>
      <c r="AB31" s="79"/>
      <c r="AC31" s="81"/>
      <c r="AD31" s="79"/>
      <c r="AE31" s="81"/>
      <c r="AF31" s="79"/>
      <c r="AG31" s="81"/>
      <c r="AH31" s="79"/>
      <c r="AI31" s="81"/>
    </row>
    <row r="32" spans="1:35" s="70" customFormat="1" ht="12.9" customHeight="1" x14ac:dyDescent="0.25">
      <c r="A32" s="76" t="s">
        <v>14</v>
      </c>
      <c r="B32" s="77" t="s">
        <v>6</v>
      </c>
      <c r="C32" s="202">
        <v>1</v>
      </c>
      <c r="D32" s="203">
        <v>1431.5820000000001</v>
      </c>
      <c r="E32" s="102">
        <v>1</v>
      </c>
      <c r="F32" s="103">
        <v>350</v>
      </c>
      <c r="G32" s="104">
        <v>0</v>
      </c>
      <c r="H32" s="105">
        <v>0</v>
      </c>
      <c r="I32" s="106">
        <v>0</v>
      </c>
      <c r="J32" s="107">
        <v>0</v>
      </c>
      <c r="K32" s="108">
        <v>0</v>
      </c>
      <c r="L32" s="109">
        <v>0</v>
      </c>
      <c r="M32" s="110">
        <f t="shared" ref="M32:N34" si="6">SUM(E32,G32,I32,K32)</f>
        <v>1</v>
      </c>
      <c r="N32" s="241">
        <f t="shared" si="6"/>
        <v>350</v>
      </c>
      <c r="P32" s="187">
        <f>M32-E32-G32-I32-K32</f>
        <v>0</v>
      </c>
      <c r="Q32" s="188">
        <f>N32-F32-H32-J32-L32</f>
        <v>0</v>
      </c>
      <c r="R32" s="230"/>
      <c r="S32" s="81"/>
      <c r="T32" s="79"/>
      <c r="U32" s="81"/>
      <c r="V32" s="79"/>
      <c r="W32" s="81"/>
      <c r="X32" s="79"/>
      <c r="Y32" s="79"/>
      <c r="Z32" s="79"/>
      <c r="AA32" s="81"/>
      <c r="AB32" s="79"/>
      <c r="AC32" s="81"/>
      <c r="AD32" s="79"/>
      <c r="AE32" s="81"/>
      <c r="AF32" s="79"/>
      <c r="AG32" s="81"/>
      <c r="AH32" s="79"/>
      <c r="AI32" s="81"/>
    </row>
    <row r="33" spans="1:35" s="70" customFormat="1" ht="12.9" customHeight="1" x14ac:dyDescent="0.25">
      <c r="A33" s="76" t="s">
        <v>15</v>
      </c>
      <c r="B33" s="77" t="s">
        <v>7</v>
      </c>
      <c r="C33" s="202">
        <v>0</v>
      </c>
      <c r="D33" s="203">
        <v>0</v>
      </c>
      <c r="E33" s="102">
        <v>0</v>
      </c>
      <c r="F33" s="103">
        <v>0</v>
      </c>
      <c r="G33" s="104">
        <v>0</v>
      </c>
      <c r="H33" s="105">
        <v>0</v>
      </c>
      <c r="I33" s="106">
        <v>0</v>
      </c>
      <c r="J33" s="107">
        <v>0</v>
      </c>
      <c r="K33" s="108">
        <v>0</v>
      </c>
      <c r="L33" s="109">
        <v>0</v>
      </c>
      <c r="M33" s="110">
        <f t="shared" si="6"/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230"/>
      <c r="S33" s="81"/>
      <c r="T33" s="79"/>
      <c r="U33" s="81"/>
      <c r="V33" s="79"/>
      <c r="W33" s="81"/>
      <c r="X33" s="79"/>
      <c r="Y33" s="79"/>
      <c r="Z33" s="79"/>
      <c r="AA33" s="81"/>
      <c r="AB33" s="79"/>
      <c r="AC33" s="81"/>
      <c r="AD33" s="79"/>
      <c r="AE33" s="81"/>
      <c r="AF33" s="79"/>
      <c r="AG33" s="81"/>
      <c r="AH33" s="79"/>
      <c r="AI33" s="81"/>
    </row>
    <row r="34" spans="1:35" s="70" customFormat="1" ht="12.9" customHeight="1" x14ac:dyDescent="0.25">
      <c r="A34" s="76"/>
      <c r="B34" s="77" t="s">
        <v>69</v>
      </c>
      <c r="C34" s="202">
        <v>0</v>
      </c>
      <c r="D34" s="203">
        <v>0</v>
      </c>
      <c r="E34" s="102">
        <v>0</v>
      </c>
      <c r="F34" s="103">
        <v>0</v>
      </c>
      <c r="G34" s="104">
        <v>0</v>
      </c>
      <c r="H34" s="105">
        <v>0</v>
      </c>
      <c r="I34" s="106">
        <v>0</v>
      </c>
      <c r="J34" s="107">
        <v>0</v>
      </c>
      <c r="K34" s="108">
        <v>0</v>
      </c>
      <c r="L34" s="109">
        <v>0</v>
      </c>
      <c r="M34" s="110">
        <f t="shared" si="6"/>
        <v>0</v>
      </c>
      <c r="N34" s="241">
        <f t="shared" si="6"/>
        <v>0</v>
      </c>
      <c r="P34" s="187"/>
      <c r="Q34" s="188"/>
      <c r="R34" s="230"/>
      <c r="S34" s="81"/>
      <c r="T34" s="79"/>
      <c r="U34" s="81"/>
      <c r="V34" s="79"/>
      <c r="W34" s="81"/>
      <c r="X34" s="79"/>
      <c r="Y34" s="79"/>
      <c r="Z34" s="79"/>
      <c r="AA34" s="81"/>
      <c r="AB34" s="79"/>
      <c r="AC34" s="81"/>
      <c r="AD34" s="79"/>
      <c r="AE34" s="81"/>
      <c r="AF34" s="79"/>
      <c r="AG34" s="81"/>
      <c r="AH34" s="79"/>
      <c r="AI34" s="81"/>
    </row>
    <row r="35" spans="1:35" s="70" customFormat="1" ht="12.9" customHeight="1" x14ac:dyDescent="0.25">
      <c r="A35" s="82"/>
      <c r="B35" s="83"/>
      <c r="C35" s="204"/>
      <c r="D35" s="205"/>
      <c r="E35" s="112"/>
      <c r="F35" s="113"/>
      <c r="G35" s="114"/>
      <c r="H35" s="115"/>
      <c r="I35" s="116"/>
      <c r="J35" s="117"/>
      <c r="K35" s="118"/>
      <c r="L35" s="119"/>
      <c r="M35" s="120"/>
      <c r="N35" s="245"/>
      <c r="P35" s="189"/>
      <c r="Q35" s="188"/>
      <c r="R35" s="230"/>
      <c r="S35" s="81"/>
      <c r="T35" s="79"/>
      <c r="U35" s="81"/>
      <c r="V35" s="79"/>
      <c r="W35" s="81"/>
      <c r="X35" s="79"/>
      <c r="Y35" s="79"/>
      <c r="Z35" s="79"/>
      <c r="AA35" s="81"/>
      <c r="AB35" s="79"/>
      <c r="AC35" s="81"/>
      <c r="AD35" s="79"/>
      <c r="AE35" s="81"/>
      <c r="AF35" s="79"/>
      <c r="AG35" s="81"/>
      <c r="AH35" s="79"/>
      <c r="AI35" s="81"/>
    </row>
    <row r="36" spans="1:35" s="70" customFormat="1" ht="12.9" customHeight="1" x14ac:dyDescent="0.25">
      <c r="A36" s="76" t="s">
        <v>19</v>
      </c>
      <c r="B36" s="77" t="s">
        <v>6</v>
      </c>
      <c r="C36" s="202">
        <v>12</v>
      </c>
      <c r="D36" s="203">
        <v>121527.742</v>
      </c>
      <c r="E36" s="102">
        <v>1</v>
      </c>
      <c r="F36" s="103">
        <v>300</v>
      </c>
      <c r="G36" s="104">
        <v>0</v>
      </c>
      <c r="H36" s="105">
        <v>0</v>
      </c>
      <c r="I36" s="106">
        <v>0</v>
      </c>
      <c r="J36" s="107">
        <v>0</v>
      </c>
      <c r="K36" s="108">
        <v>2</v>
      </c>
      <c r="L36" s="236">
        <v>29</v>
      </c>
      <c r="M36" s="110">
        <f t="shared" ref="M36:N38" si="7">SUM(E36,G36,I36,K36)</f>
        <v>3</v>
      </c>
      <c r="N36" s="241">
        <f t="shared" si="7"/>
        <v>329</v>
      </c>
      <c r="P36" s="187">
        <f>M36-E36-G36-I36-K36</f>
        <v>0</v>
      </c>
      <c r="Q36" s="188">
        <f>N36-F36-H36-J36-L36</f>
        <v>0</v>
      </c>
      <c r="R36" s="230"/>
      <c r="S36" s="81"/>
      <c r="T36" s="79"/>
      <c r="U36" s="81"/>
      <c r="V36" s="79"/>
      <c r="W36" s="81"/>
      <c r="X36" s="79"/>
      <c r="Y36" s="79"/>
      <c r="Z36" s="79"/>
      <c r="AA36" s="81"/>
      <c r="AB36" s="79"/>
      <c r="AC36" s="81"/>
      <c r="AD36" s="79"/>
      <c r="AE36" s="81"/>
      <c r="AF36" s="79"/>
      <c r="AG36" s="81"/>
      <c r="AH36" s="79"/>
      <c r="AI36" s="81"/>
    </row>
    <row r="37" spans="1:35" s="70" customFormat="1" ht="12.75" customHeight="1" x14ac:dyDescent="0.25">
      <c r="A37" s="76"/>
      <c r="B37" s="77" t="s">
        <v>7</v>
      </c>
      <c r="C37" s="202">
        <v>2</v>
      </c>
      <c r="D37" s="203">
        <v>1315.3</v>
      </c>
      <c r="E37" s="102">
        <v>0</v>
      </c>
      <c r="F37" s="103">
        <v>0</v>
      </c>
      <c r="G37" s="104">
        <v>0</v>
      </c>
      <c r="H37" s="105">
        <v>0</v>
      </c>
      <c r="I37" s="106">
        <v>0</v>
      </c>
      <c r="J37" s="107">
        <v>0</v>
      </c>
      <c r="K37" s="108">
        <v>0</v>
      </c>
      <c r="L37" s="109">
        <v>0</v>
      </c>
      <c r="M37" s="110">
        <f t="shared" si="7"/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230"/>
      <c r="S37" s="81"/>
      <c r="T37" s="79"/>
      <c r="U37" s="81"/>
      <c r="V37" s="79"/>
      <c r="W37" s="81"/>
      <c r="X37" s="79"/>
      <c r="Y37" s="79"/>
      <c r="Z37" s="79"/>
      <c r="AA37" s="81"/>
      <c r="AB37" s="79"/>
      <c r="AC37" s="81"/>
      <c r="AD37" s="79"/>
      <c r="AE37" s="81"/>
      <c r="AF37" s="79"/>
      <c r="AG37" s="81"/>
      <c r="AH37" s="79"/>
      <c r="AI37" s="81"/>
    </row>
    <row r="38" spans="1:35" s="70" customFormat="1" ht="12.75" customHeight="1" x14ac:dyDescent="0.25">
      <c r="A38" s="76"/>
      <c r="B38" s="77" t="s">
        <v>69</v>
      </c>
      <c r="C38" s="202">
        <v>0</v>
      </c>
      <c r="D38" s="203">
        <v>0</v>
      </c>
      <c r="E38" s="102">
        <v>0</v>
      </c>
      <c r="F38" s="103">
        <v>0</v>
      </c>
      <c r="G38" s="104">
        <v>0</v>
      </c>
      <c r="H38" s="105">
        <v>0</v>
      </c>
      <c r="I38" s="106">
        <v>0</v>
      </c>
      <c r="J38" s="107">
        <v>0</v>
      </c>
      <c r="K38" s="108">
        <v>0</v>
      </c>
      <c r="L38" s="109">
        <v>0</v>
      </c>
      <c r="M38" s="110">
        <f t="shared" si="7"/>
        <v>0</v>
      </c>
      <c r="N38" s="241">
        <f t="shared" si="7"/>
        <v>0</v>
      </c>
      <c r="P38" s="187"/>
      <c r="Q38" s="188"/>
      <c r="R38" s="230"/>
      <c r="S38" s="81"/>
      <c r="T38" s="79"/>
      <c r="U38" s="81"/>
      <c r="V38" s="79"/>
      <c r="W38" s="81"/>
      <c r="X38" s="79"/>
      <c r="Y38" s="79"/>
      <c r="Z38" s="79"/>
      <c r="AA38" s="81"/>
      <c r="AB38" s="79"/>
      <c r="AC38" s="81"/>
      <c r="AD38" s="79"/>
      <c r="AE38" s="81"/>
      <c r="AF38" s="79"/>
      <c r="AG38" s="81"/>
      <c r="AH38" s="79"/>
      <c r="AI38" s="81"/>
    </row>
    <row r="39" spans="1:35" s="70" customFormat="1" ht="12.9" customHeight="1" x14ac:dyDescent="0.25">
      <c r="A39" s="82"/>
      <c r="B39" s="83"/>
      <c r="C39" s="204"/>
      <c r="D39" s="205"/>
      <c r="E39" s="112"/>
      <c r="F39" s="113"/>
      <c r="G39" s="114"/>
      <c r="H39" s="115"/>
      <c r="I39" s="116"/>
      <c r="J39" s="117"/>
      <c r="K39" s="118"/>
      <c r="L39" s="119"/>
      <c r="M39" s="120"/>
      <c r="N39" s="245"/>
      <c r="P39" s="183"/>
      <c r="Q39" s="188"/>
      <c r="R39" s="230"/>
      <c r="S39" s="81"/>
      <c r="T39" s="79"/>
      <c r="U39" s="81"/>
      <c r="V39" s="79"/>
      <c r="W39" s="81"/>
      <c r="X39" s="79"/>
      <c r="Y39" s="84"/>
      <c r="Z39" s="79"/>
      <c r="AA39" s="81"/>
      <c r="AB39" s="79"/>
      <c r="AC39" s="81"/>
      <c r="AD39" s="79"/>
      <c r="AE39" s="81"/>
      <c r="AF39" s="79"/>
      <c r="AG39" s="81"/>
      <c r="AH39" s="79"/>
      <c r="AI39" s="81"/>
    </row>
    <row r="40" spans="1:35" s="70" customFormat="1" ht="12.9" customHeight="1" x14ac:dyDescent="0.25">
      <c r="A40" s="76" t="s">
        <v>55</v>
      </c>
      <c r="B40" s="77"/>
      <c r="C40" s="202">
        <v>100</v>
      </c>
      <c r="D40" s="203">
        <v>109764.76300000001</v>
      </c>
      <c r="E40" s="102">
        <v>31</v>
      </c>
      <c r="F40" s="103">
        <v>10011.455</v>
      </c>
      <c r="G40" s="104">
        <v>19</v>
      </c>
      <c r="H40" s="105">
        <v>37281.267000000007</v>
      </c>
      <c r="I40" s="106">
        <v>17</v>
      </c>
      <c r="J40" s="107">
        <v>13119</v>
      </c>
      <c r="K40" s="122">
        <v>25</v>
      </c>
      <c r="L40" s="123">
        <v>96495.722999999998</v>
      </c>
      <c r="M40" s="110">
        <f>SUM(E40,G40,I40,K40)</f>
        <v>92</v>
      </c>
      <c r="N40" s="241">
        <f>SUM(F40,H40,J40,L40)</f>
        <v>156907.44500000001</v>
      </c>
      <c r="P40" s="187">
        <f>M40-E40-G40-I40-K40</f>
        <v>0</v>
      </c>
      <c r="Q40" s="188">
        <f>N40-F40-H40-J40-L40</f>
        <v>0</v>
      </c>
      <c r="R40" s="230"/>
      <c r="S40" s="81"/>
      <c r="T40" s="79"/>
      <c r="U40" s="81"/>
      <c r="V40" s="79"/>
      <c r="W40" s="81"/>
      <c r="X40" s="79"/>
      <c r="Y40" s="79"/>
      <c r="Z40" s="79"/>
      <c r="AA40" s="81"/>
      <c r="AB40" s="79"/>
      <c r="AC40" s="81"/>
      <c r="AD40" s="79"/>
      <c r="AE40" s="81"/>
      <c r="AF40" s="79"/>
      <c r="AG40" s="81"/>
      <c r="AH40" s="79"/>
      <c r="AI40" s="81"/>
    </row>
    <row r="41" spans="1:35" s="70" customFormat="1" ht="12.9" customHeight="1" x14ac:dyDescent="0.25">
      <c r="A41" s="82"/>
      <c r="B41" s="83"/>
      <c r="C41" s="204"/>
      <c r="D41" s="205"/>
      <c r="E41" s="112"/>
      <c r="F41" s="113"/>
      <c r="G41" s="114"/>
      <c r="H41" s="115"/>
      <c r="I41" s="116"/>
      <c r="J41" s="117"/>
      <c r="K41" s="118"/>
      <c r="L41" s="119"/>
      <c r="M41" s="120"/>
      <c r="N41" s="245"/>
      <c r="P41" s="183"/>
      <c r="Q41" s="188"/>
      <c r="R41" s="230"/>
      <c r="S41" s="81"/>
      <c r="T41" s="79"/>
      <c r="U41" s="81"/>
      <c r="V41" s="79"/>
      <c r="W41" s="81"/>
      <c r="X41" s="79"/>
      <c r="Y41" s="84"/>
      <c r="Z41" s="79"/>
      <c r="AA41" s="81"/>
      <c r="AB41" s="79"/>
      <c r="AC41" s="81"/>
      <c r="AD41" s="79"/>
      <c r="AE41" s="81"/>
      <c r="AF41" s="79"/>
      <c r="AG41" s="81"/>
      <c r="AH41" s="79"/>
      <c r="AI41" s="81"/>
    </row>
    <row r="42" spans="1:35" s="70" customFormat="1" ht="12.9" customHeight="1" x14ac:dyDescent="0.25">
      <c r="A42" s="76" t="s">
        <v>16</v>
      </c>
      <c r="B42" s="77"/>
      <c r="C42" s="202">
        <v>494</v>
      </c>
      <c r="D42" s="203">
        <v>29385.288</v>
      </c>
      <c r="E42" s="102">
        <v>142</v>
      </c>
      <c r="F42" s="103">
        <v>1757.8629999999998</v>
      </c>
      <c r="G42" s="104">
        <v>263</v>
      </c>
      <c r="H42" s="105">
        <v>436.24599999999998</v>
      </c>
      <c r="I42" s="106">
        <v>233</v>
      </c>
      <c r="J42" s="107">
        <v>860</v>
      </c>
      <c r="K42" s="122">
        <v>267</v>
      </c>
      <c r="L42" s="236">
        <v>1209.768</v>
      </c>
      <c r="M42" s="110">
        <f>SUM(E42,G42,I42,K42)</f>
        <v>905</v>
      </c>
      <c r="N42" s="241">
        <f>SUM(F42,H42,J42,L42)</f>
        <v>4263.8770000000004</v>
      </c>
      <c r="O42" s="86"/>
      <c r="P42" s="187">
        <f>M42-E42-G42-I42-K42</f>
        <v>0</v>
      </c>
      <c r="Q42" s="188">
        <f>N42-F42-H42-J42-L42</f>
        <v>0</v>
      </c>
      <c r="R42" s="230"/>
      <c r="S42" s="81"/>
      <c r="T42" s="79"/>
      <c r="U42" s="81"/>
      <c r="V42" s="79"/>
      <c r="W42" s="81"/>
      <c r="X42" s="79"/>
      <c r="Y42" s="79"/>
      <c r="Z42" s="79"/>
      <c r="AA42" s="81"/>
      <c r="AB42" s="79"/>
      <c r="AC42" s="81"/>
      <c r="AD42" s="79"/>
      <c r="AE42" s="81"/>
      <c r="AF42" s="79"/>
      <c r="AG42" s="81"/>
      <c r="AH42" s="79"/>
      <c r="AI42" s="81"/>
    </row>
    <row r="43" spans="1:35" s="70" customFormat="1" ht="12.9" customHeight="1" x14ac:dyDescent="0.25">
      <c r="A43" s="82"/>
      <c r="B43" s="83"/>
      <c r="C43" s="204"/>
      <c r="D43" s="205"/>
      <c r="E43" s="112"/>
      <c r="F43" s="113"/>
      <c r="G43" s="114"/>
      <c r="H43" s="115"/>
      <c r="I43" s="116"/>
      <c r="J43" s="117"/>
      <c r="K43" s="118"/>
      <c r="L43" s="119"/>
      <c r="M43" s="120"/>
      <c r="N43" s="245"/>
      <c r="P43" s="189"/>
      <c r="Q43" s="188"/>
      <c r="R43" s="230"/>
      <c r="S43" s="79"/>
      <c r="T43" s="79"/>
      <c r="U43" s="79"/>
      <c r="V43" s="79"/>
      <c r="W43" s="79"/>
      <c r="X43" s="79"/>
      <c r="Y43" s="80"/>
      <c r="Z43" s="79"/>
      <c r="AA43" s="79"/>
      <c r="AB43" s="79"/>
      <c r="AC43" s="79"/>
      <c r="AD43" s="79"/>
      <c r="AE43" s="79"/>
      <c r="AF43" s="79"/>
      <c r="AG43" s="79"/>
      <c r="AH43" s="79"/>
      <c r="AI43" s="79"/>
    </row>
    <row r="44" spans="1:35" s="91" customFormat="1" ht="12.9" customHeight="1" x14ac:dyDescent="0.25">
      <c r="A44" s="87" t="s">
        <v>0</v>
      </c>
      <c r="B44" s="88"/>
      <c r="C44" s="208">
        <v>920</v>
      </c>
      <c r="D44" s="209">
        <v>349082.02499999997</v>
      </c>
      <c r="E44" s="210">
        <v>415</v>
      </c>
      <c r="F44" s="211">
        <v>96248.620999999999</v>
      </c>
      <c r="G44" s="212">
        <f>SUM(G8:G42)</f>
        <v>462</v>
      </c>
      <c r="H44" s="213">
        <f t="shared" ref="H44:L44" si="8">SUM(H8:H42)</f>
        <v>108764.05100000001</v>
      </c>
      <c r="I44" s="214">
        <f t="shared" si="8"/>
        <v>388</v>
      </c>
      <c r="J44" s="215">
        <f t="shared" si="8"/>
        <v>64178.7</v>
      </c>
      <c r="K44" s="216">
        <f t="shared" si="8"/>
        <v>435</v>
      </c>
      <c r="L44" s="280">
        <f t="shared" si="8"/>
        <v>179956.75</v>
      </c>
      <c r="M44" s="217">
        <f>SUM(M8:M42)</f>
        <v>1700</v>
      </c>
      <c r="N44" s="249">
        <f>SUM(N8:N42)</f>
        <v>449148.12199999997</v>
      </c>
      <c r="O44" s="89"/>
      <c r="P44" s="187">
        <f>M44-E44-G44-I44-K44</f>
        <v>0</v>
      </c>
      <c r="Q44" s="188">
        <f>N44-F44-H44-J44-L44</f>
        <v>0</v>
      </c>
      <c r="R44" s="230"/>
      <c r="S44" s="80"/>
      <c r="T44" s="79"/>
      <c r="U44" s="80"/>
      <c r="V44" s="79"/>
      <c r="W44" s="80"/>
      <c r="X44" s="79"/>
      <c r="Y44" s="81"/>
      <c r="Z44" s="79"/>
      <c r="AA44" s="80"/>
      <c r="AB44" s="79"/>
      <c r="AC44" s="80"/>
      <c r="AD44" s="79"/>
      <c r="AE44" s="80"/>
      <c r="AF44" s="79"/>
      <c r="AG44" s="80"/>
      <c r="AH44" s="79"/>
      <c r="AI44" s="80"/>
    </row>
    <row r="45" spans="1:35" s="70" customFormat="1" ht="12.9" customHeight="1" thickBot="1" x14ac:dyDescent="0.3">
      <c r="A45" s="131"/>
      <c r="B45" s="132"/>
      <c r="C45" s="181"/>
      <c r="D45" s="182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231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</row>
    <row r="46" spans="1:35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5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5" x14ac:dyDescent="0.25">
      <c r="A48" s="100" t="s">
        <v>90</v>
      </c>
    </row>
  </sheetData>
  <mergeCells count="17">
    <mergeCell ref="A1:N1"/>
    <mergeCell ref="A5:B6"/>
    <mergeCell ref="C5:D5"/>
    <mergeCell ref="E5:F5"/>
    <mergeCell ref="G5:H5"/>
    <mergeCell ref="I5:J5"/>
    <mergeCell ref="K5:L5"/>
    <mergeCell ref="M5:N5"/>
    <mergeCell ref="R5:S5"/>
    <mergeCell ref="T5:U5"/>
    <mergeCell ref="AF5:AG5"/>
    <mergeCell ref="AH5:AI5"/>
    <mergeCell ref="X5:Y5"/>
    <mergeCell ref="Z5:AA5"/>
    <mergeCell ref="AB5:AC5"/>
    <mergeCell ref="AD5:AE5"/>
    <mergeCell ref="V5:W5"/>
  </mergeCells>
  <phoneticPr fontId="9" type="noConversion"/>
  <printOptions horizontalCentered="1"/>
  <pageMargins left="0.75" right="0.75" top="0.68" bottom="0.56999999999999995" header="0.5" footer="0.5"/>
  <pageSetup paperSize="5" scale="83" orientation="landscape" r:id="rId1"/>
  <headerFooter alignWithMargins="0"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47"/>
  <sheetViews>
    <sheetView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8" style="101" bestFit="1" customWidth="1"/>
    <col min="4" max="4" width="12.6640625" style="101" customWidth="1"/>
    <col min="5" max="5" width="6.88671875" style="64" customWidth="1"/>
    <col min="6" max="6" width="12.6640625" style="64" customWidth="1"/>
    <col min="7" max="7" width="6.88671875" style="64" customWidth="1"/>
    <col min="8" max="8" width="12.6640625" style="64" customWidth="1"/>
    <col min="9" max="9" width="6.88671875" style="64" customWidth="1"/>
    <col min="10" max="10" width="12.6640625" style="64" customWidth="1"/>
    <col min="11" max="11" width="6.88671875" style="64" customWidth="1"/>
    <col min="12" max="12" width="9.88671875" style="64" bestFit="1" customWidth="1"/>
    <col min="13" max="13" width="7.109375" style="64" bestFit="1" customWidth="1"/>
    <col min="14" max="14" width="10.5546875" style="64" bestFit="1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x14ac:dyDescent="0.25">
      <c r="A2" s="66" t="s">
        <v>3</v>
      </c>
      <c r="B2" s="67"/>
      <c r="C2" s="68"/>
      <c r="D2" s="68"/>
      <c r="E2" s="67"/>
      <c r="F2" s="67"/>
      <c r="G2" s="67"/>
      <c r="H2" s="69"/>
      <c r="I2" s="67"/>
      <c r="J2" s="67"/>
      <c r="K2" s="67"/>
      <c r="L2" s="67"/>
      <c r="M2" s="67"/>
      <c r="N2" s="67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ht="7.5" customHeight="1" thickBot="1" x14ac:dyDescent="0.3">
      <c r="A3" s="66"/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1.1" customHeight="1" thickTop="1" x14ac:dyDescent="0.25">
      <c r="A4" s="321" t="s">
        <v>4</v>
      </c>
      <c r="B4" s="322"/>
      <c r="C4" s="325" t="s">
        <v>80</v>
      </c>
      <c r="D4" s="326"/>
      <c r="E4" s="328" t="s">
        <v>81</v>
      </c>
      <c r="F4" s="333"/>
      <c r="G4" s="333" t="s">
        <v>82</v>
      </c>
      <c r="H4" s="333"/>
      <c r="I4" s="329" t="s">
        <v>83</v>
      </c>
      <c r="J4" s="328"/>
      <c r="K4" s="329" t="s">
        <v>84</v>
      </c>
      <c r="L4" s="334"/>
      <c r="M4" s="331" t="s">
        <v>76</v>
      </c>
      <c r="N4" s="332"/>
      <c r="P4" s="183"/>
      <c r="Q4" s="318"/>
      <c r="R4" s="318"/>
      <c r="S4" s="318"/>
      <c r="T4" s="318"/>
      <c r="U4" s="318"/>
      <c r="V4" s="318"/>
      <c r="W4" s="318"/>
      <c r="X4" s="318"/>
      <c r="Y4" s="319"/>
      <c r="Z4" s="319"/>
      <c r="AA4" s="318"/>
      <c r="AB4" s="318"/>
      <c r="AC4" s="318"/>
      <c r="AD4" s="318"/>
      <c r="AE4" s="318"/>
      <c r="AF4" s="318"/>
      <c r="AG4" s="318"/>
      <c r="AH4" s="318"/>
      <c r="AI4" s="319"/>
      <c r="AJ4" s="319"/>
    </row>
    <row r="5" spans="1:36" s="70" customFormat="1" ht="11.1" customHeight="1" x14ac:dyDescent="0.25">
      <c r="A5" s="323"/>
      <c r="B5" s="324"/>
      <c r="C5" s="175" t="s">
        <v>2</v>
      </c>
      <c r="D5" s="176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P5" s="183"/>
      <c r="Q5" s="185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79"/>
      <c r="D6" s="180"/>
      <c r="E6" s="145"/>
      <c r="F6" s="146"/>
      <c r="G6" s="147"/>
      <c r="H6" s="148"/>
      <c r="I6" s="149"/>
      <c r="J6" s="146"/>
      <c r="K6" s="147"/>
      <c r="L6" s="150"/>
      <c r="M6" s="151"/>
      <c r="N6" s="152"/>
      <c r="P6" s="183" t="s">
        <v>68</v>
      </c>
      <c r="Q6" s="186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0">
        <v>229</v>
      </c>
      <c r="D7" s="121">
        <v>42052.198000000004</v>
      </c>
      <c r="E7" s="102">
        <v>36</v>
      </c>
      <c r="F7" s="103">
        <v>5717</v>
      </c>
      <c r="G7" s="104">
        <v>66</v>
      </c>
      <c r="H7" s="105">
        <v>7338.1440000000002</v>
      </c>
      <c r="I7" s="106">
        <v>52</v>
      </c>
      <c r="J7" s="107">
        <v>9331.473</v>
      </c>
      <c r="K7" s="191">
        <v>34</v>
      </c>
      <c r="L7" s="200">
        <v>6230.8670000000002</v>
      </c>
      <c r="M7" s="110">
        <f>SUM(E7,G7,I7,K7)</f>
        <v>188</v>
      </c>
      <c r="N7" s="111">
        <f>SUM(F7,H7,J7,L7)</f>
        <v>28617.483999999997</v>
      </c>
      <c r="O7" s="78"/>
      <c r="P7" s="187">
        <f>M7-E7-G7-I7-K7</f>
        <v>0</v>
      </c>
      <c r="Q7" s="188">
        <f>N7-F7-H7-J7-L7</f>
        <v>0</v>
      </c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0">
        <v>102</v>
      </c>
      <c r="D8" s="121">
        <v>4369.6289999999999</v>
      </c>
      <c r="E8" s="102">
        <v>19</v>
      </c>
      <c r="F8" s="103">
        <v>1195</v>
      </c>
      <c r="G8" s="104">
        <v>26</v>
      </c>
      <c r="H8" s="105">
        <v>692.47500000000002</v>
      </c>
      <c r="I8" s="106">
        <v>27</v>
      </c>
      <c r="J8" s="107">
        <v>1908.3150000000001</v>
      </c>
      <c r="K8" s="191">
        <v>10</v>
      </c>
      <c r="L8" s="201">
        <v>626.11300000000006</v>
      </c>
      <c r="M8" s="110">
        <f>SUM(E8,G8,I8,K8)</f>
        <v>82</v>
      </c>
      <c r="N8" s="111">
        <f>SUM(F8,H8,J8,L8)</f>
        <v>4421.9030000000002</v>
      </c>
      <c r="P8" s="187">
        <f>M8-E8-G8-I8-K8</f>
        <v>0</v>
      </c>
      <c r="Q8" s="188">
        <f>N8-F8-H8-J8-L8</f>
        <v>0</v>
      </c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76"/>
      <c r="B9" s="77" t="s">
        <v>69</v>
      </c>
      <c r="C9" s="120"/>
      <c r="D9" s="121"/>
      <c r="E9" s="102"/>
      <c r="F9" s="103"/>
      <c r="G9" s="104"/>
      <c r="H9" s="105"/>
      <c r="I9" s="106"/>
      <c r="J9" s="107"/>
      <c r="K9" s="108"/>
      <c r="L9" s="109"/>
      <c r="M9" s="110"/>
      <c r="N9" s="111"/>
      <c r="P9" s="187"/>
      <c r="Q9" s="188"/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82"/>
      <c r="B10" s="83"/>
      <c r="C10" s="177"/>
      <c r="D10" s="178"/>
      <c r="E10" s="112"/>
      <c r="F10" s="113"/>
      <c r="G10" s="114"/>
      <c r="H10" s="115"/>
      <c r="I10" s="116"/>
      <c r="J10" s="117"/>
      <c r="K10" s="118"/>
      <c r="L10" s="119"/>
      <c r="M10" s="120"/>
      <c r="N10" s="121"/>
      <c r="P10" s="183"/>
      <c r="Q10" s="188"/>
      <c r="R10" s="81"/>
      <c r="S10" s="79"/>
      <c r="T10" s="81"/>
      <c r="U10" s="79"/>
      <c r="V10" s="81"/>
      <c r="W10" s="79"/>
      <c r="X10" s="81"/>
      <c r="Y10" s="79"/>
      <c r="Z10" s="84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8</v>
      </c>
      <c r="B11" s="77" t="s">
        <v>6</v>
      </c>
      <c r="C11" s="120">
        <v>6</v>
      </c>
      <c r="D11" s="121">
        <v>15670</v>
      </c>
      <c r="E11" s="102">
        <v>1</v>
      </c>
      <c r="F11" s="103">
        <v>1350</v>
      </c>
      <c r="G11" s="104">
        <v>1</v>
      </c>
      <c r="H11" s="105">
        <v>1350</v>
      </c>
      <c r="I11" s="106">
        <v>3</v>
      </c>
      <c r="J11" s="107">
        <v>3532.8919999999998</v>
      </c>
      <c r="K11" s="108">
        <v>0</v>
      </c>
      <c r="L11" s="109">
        <v>0</v>
      </c>
      <c r="M11" s="110">
        <f>SUM(E11,G11,I11,K11)</f>
        <v>5</v>
      </c>
      <c r="N11" s="111">
        <f>SUM(F11,H11,J11,L11)</f>
        <v>6232.8919999999998</v>
      </c>
      <c r="P11" s="187">
        <f>M11-E11-G11-I11-K11</f>
        <v>0</v>
      </c>
      <c r="Q11" s="188">
        <f>N11-F11-H11-J11-L11</f>
        <v>0</v>
      </c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9</v>
      </c>
      <c r="B12" s="77" t="s">
        <v>7</v>
      </c>
      <c r="C12" s="120">
        <v>2</v>
      </c>
      <c r="D12" s="121">
        <v>55</v>
      </c>
      <c r="E12" s="102">
        <v>2</v>
      </c>
      <c r="F12" s="103">
        <v>213</v>
      </c>
      <c r="G12" s="104">
        <v>0</v>
      </c>
      <c r="H12" s="105">
        <v>0</v>
      </c>
      <c r="I12" s="106">
        <v>4</v>
      </c>
      <c r="J12" s="107">
        <v>4886</v>
      </c>
      <c r="K12" s="108">
        <v>0</v>
      </c>
      <c r="L12" s="109">
        <v>0</v>
      </c>
      <c r="M12" s="110">
        <f>SUM(E12,G12,I12,K12)</f>
        <v>6</v>
      </c>
      <c r="N12" s="111">
        <f>SUM(F12,H12,J12,L12)</f>
        <v>5099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/>
      <c r="B13" s="77" t="s">
        <v>69</v>
      </c>
      <c r="C13" s="120"/>
      <c r="D13" s="121"/>
      <c r="E13" s="102"/>
      <c r="F13" s="103"/>
      <c r="G13" s="104"/>
      <c r="H13" s="105"/>
      <c r="I13" s="106"/>
      <c r="J13" s="107"/>
      <c r="K13" s="108"/>
      <c r="L13" s="109"/>
      <c r="M13" s="110"/>
      <c r="N13" s="111"/>
      <c r="P13" s="187"/>
      <c r="Q13" s="188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82"/>
      <c r="B14" s="83"/>
      <c r="C14" s="177"/>
      <c r="D14" s="178"/>
      <c r="E14" s="112"/>
      <c r="F14" s="113"/>
      <c r="G14" s="114"/>
      <c r="H14" s="115"/>
      <c r="I14" s="116"/>
      <c r="J14" s="117"/>
      <c r="K14" s="118"/>
      <c r="L14" s="119"/>
      <c r="M14" s="120"/>
      <c r="N14" s="121"/>
      <c r="P14" s="183"/>
      <c r="Q14" s="188"/>
      <c r="R14" s="81"/>
      <c r="S14" s="79"/>
      <c r="T14" s="81"/>
      <c r="U14" s="79"/>
      <c r="V14" s="81"/>
      <c r="W14" s="79"/>
      <c r="X14" s="81"/>
      <c r="Y14" s="79"/>
      <c r="Z14" s="84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10</v>
      </c>
      <c r="B15" s="77" t="s">
        <v>6</v>
      </c>
      <c r="C15" s="120">
        <v>1</v>
      </c>
      <c r="D15" s="121">
        <v>750</v>
      </c>
      <c r="E15" s="102">
        <v>0</v>
      </c>
      <c r="F15" s="103">
        <v>0</v>
      </c>
      <c r="G15" s="104">
        <v>0</v>
      </c>
      <c r="H15" s="105">
        <v>0</v>
      </c>
      <c r="I15" s="106">
        <v>0</v>
      </c>
      <c r="J15" s="107">
        <v>0</v>
      </c>
      <c r="K15" s="108">
        <v>0</v>
      </c>
      <c r="L15" s="109">
        <v>0</v>
      </c>
      <c r="M15" s="110">
        <f>SUM(E15,G15,I15,K15)</f>
        <v>0</v>
      </c>
      <c r="N15" s="111">
        <f>SUM(F15,H15,J15,L15)</f>
        <v>0</v>
      </c>
      <c r="P15" s="187">
        <f>M15-E15-G15-I15-K15</f>
        <v>0</v>
      </c>
      <c r="Q15" s="188">
        <f>N15-F15-H15-J15-L15</f>
        <v>0</v>
      </c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/>
      <c r="B16" s="77" t="s">
        <v>7</v>
      </c>
      <c r="C16" s="120">
        <v>3</v>
      </c>
      <c r="D16" s="121">
        <v>934</v>
      </c>
      <c r="E16" s="102">
        <v>1</v>
      </c>
      <c r="F16" s="103">
        <v>80</v>
      </c>
      <c r="G16" s="104">
        <v>0</v>
      </c>
      <c r="H16" s="105">
        <v>0</v>
      </c>
      <c r="I16" s="106">
        <v>0</v>
      </c>
      <c r="J16" s="107">
        <v>0</v>
      </c>
      <c r="K16" s="108">
        <v>0</v>
      </c>
      <c r="L16" s="109">
        <v>0</v>
      </c>
      <c r="M16" s="110">
        <f>SUM(E16,G16,I16,K16)</f>
        <v>1</v>
      </c>
      <c r="N16" s="111">
        <f>SUM(F16,H16,J16,L16)</f>
        <v>80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69</v>
      </c>
      <c r="C17" s="120"/>
      <c r="D17" s="121"/>
      <c r="E17" s="102"/>
      <c r="F17" s="103"/>
      <c r="G17" s="104"/>
      <c r="H17" s="105"/>
      <c r="I17" s="106"/>
      <c r="J17" s="107"/>
      <c r="K17" s="108"/>
      <c r="L17" s="109"/>
      <c r="M17" s="110"/>
      <c r="N17" s="111"/>
      <c r="P17" s="187"/>
      <c r="Q17" s="188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77"/>
      <c r="D18" s="178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P18" s="183"/>
      <c r="Q18" s="188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11</v>
      </c>
      <c r="B19" s="77" t="s">
        <v>6</v>
      </c>
      <c r="C19" s="120">
        <v>0</v>
      </c>
      <c r="D19" s="121">
        <v>0</v>
      </c>
      <c r="E19" s="102">
        <v>0</v>
      </c>
      <c r="F19" s="103">
        <v>0</v>
      </c>
      <c r="G19" s="104">
        <v>1</v>
      </c>
      <c r="H19" s="105">
        <v>20000</v>
      </c>
      <c r="I19" s="106">
        <v>0</v>
      </c>
      <c r="J19" s="107">
        <v>0</v>
      </c>
      <c r="K19" s="108">
        <v>0</v>
      </c>
      <c r="L19" s="109">
        <v>0</v>
      </c>
      <c r="M19" s="110">
        <f>SUM(E19,G19,I19,K19)</f>
        <v>1</v>
      </c>
      <c r="N19" s="111">
        <f>SUM(F19,H19,J19,L19)</f>
        <v>20000</v>
      </c>
      <c r="P19" s="187">
        <f>M19-E19-G19-I19-K19</f>
        <v>0</v>
      </c>
      <c r="Q19" s="188">
        <f>N19-F19-H19-J19-L19</f>
        <v>0</v>
      </c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0">
        <v>1</v>
      </c>
      <c r="D20" s="121">
        <v>848.20500000000004</v>
      </c>
      <c r="E20" s="102">
        <v>0</v>
      </c>
      <c r="F20" s="103">
        <v>0</v>
      </c>
      <c r="G20" s="104">
        <v>0</v>
      </c>
      <c r="H20" s="105">
        <v>0</v>
      </c>
      <c r="I20" s="106">
        <v>0</v>
      </c>
      <c r="J20" s="107">
        <v>0</v>
      </c>
      <c r="K20" s="108">
        <v>0</v>
      </c>
      <c r="L20" s="109">
        <v>0</v>
      </c>
      <c r="M20" s="110">
        <f>SUM(E20,G20,I20,K20)</f>
        <v>0</v>
      </c>
      <c r="N20" s="111">
        <f>SUM(F20,H20,J20,L20)</f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69</v>
      </c>
      <c r="C21" s="120"/>
      <c r="D21" s="121"/>
      <c r="E21" s="102"/>
      <c r="F21" s="103"/>
      <c r="G21" s="104"/>
      <c r="H21" s="105"/>
      <c r="I21" s="106"/>
      <c r="J21" s="107"/>
      <c r="K21" s="108"/>
      <c r="L21" s="109"/>
      <c r="M21" s="110"/>
      <c r="N21" s="111"/>
      <c r="P21" s="187"/>
      <c r="Q21" s="188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77"/>
      <c r="D22" s="178"/>
      <c r="E22" s="112"/>
      <c r="F22" s="113"/>
      <c r="G22" s="114"/>
      <c r="H22" s="115"/>
      <c r="I22" s="116"/>
      <c r="J22" s="117"/>
      <c r="K22" s="118"/>
      <c r="L22" s="119"/>
      <c r="M22" s="120"/>
      <c r="N22" s="121"/>
      <c r="P22" s="183"/>
      <c r="Q22" s="188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0">
        <v>24</v>
      </c>
      <c r="D23" s="121">
        <v>7745</v>
      </c>
      <c r="E23" s="102">
        <v>2</v>
      </c>
      <c r="F23" s="103">
        <v>9780</v>
      </c>
      <c r="G23" s="104">
        <v>3</v>
      </c>
      <c r="H23" s="105">
        <v>30</v>
      </c>
      <c r="I23" s="106">
        <v>0</v>
      </c>
      <c r="J23" s="107">
        <v>0</v>
      </c>
      <c r="K23" s="108">
        <v>6</v>
      </c>
      <c r="L23" s="109">
        <v>1301.2</v>
      </c>
      <c r="M23" s="110">
        <f>SUM(E23,G23,I23,K23)</f>
        <v>11</v>
      </c>
      <c r="N23" s="111">
        <f>SUM(F23,H23,J23,L23)</f>
        <v>11111.2</v>
      </c>
      <c r="P23" s="187">
        <f>M23-E23-G23-I23-K23</f>
        <v>0</v>
      </c>
      <c r="Q23" s="188">
        <f>N23-F23-H23-J23-L23</f>
        <v>0</v>
      </c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0">
        <v>69</v>
      </c>
      <c r="D24" s="121">
        <v>7322.3279999999995</v>
      </c>
      <c r="E24" s="102">
        <v>15</v>
      </c>
      <c r="F24" s="103">
        <v>4189</v>
      </c>
      <c r="G24" s="104">
        <v>9</v>
      </c>
      <c r="H24" s="105">
        <v>1481.5509999999999</v>
      </c>
      <c r="I24" s="106">
        <v>5</v>
      </c>
      <c r="J24" s="107">
        <v>346</v>
      </c>
      <c r="K24" s="108">
        <v>6</v>
      </c>
      <c r="L24" s="109">
        <v>322.75099999999998</v>
      </c>
      <c r="M24" s="110">
        <f>SUM(E24,G24,I24,K24)</f>
        <v>35</v>
      </c>
      <c r="N24" s="111">
        <f>SUM(F24,H24,J24,L24)</f>
        <v>6339.3019999999997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69</v>
      </c>
      <c r="C25" s="120"/>
      <c r="D25" s="121"/>
      <c r="E25" s="102"/>
      <c r="F25" s="103"/>
      <c r="G25" s="104"/>
      <c r="H25" s="105"/>
      <c r="I25" s="106"/>
      <c r="J25" s="107"/>
      <c r="K25" s="108"/>
      <c r="L25" s="109"/>
      <c r="M25" s="110"/>
      <c r="N25" s="111"/>
      <c r="P25" s="187"/>
      <c r="Q25" s="188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82"/>
      <c r="B26" s="83"/>
      <c r="C26" s="177"/>
      <c r="D26" s="178"/>
      <c r="E26" s="112"/>
      <c r="F26" s="113"/>
      <c r="G26" s="114"/>
      <c r="H26" s="115"/>
      <c r="I26" s="116"/>
      <c r="J26" s="117"/>
      <c r="K26" s="118"/>
      <c r="L26" s="119"/>
      <c r="M26" s="120"/>
      <c r="N26" s="121"/>
      <c r="P26" s="183"/>
      <c r="Q26" s="188"/>
      <c r="R26" s="81"/>
      <c r="S26" s="79"/>
      <c r="T26" s="81"/>
      <c r="U26" s="79"/>
      <c r="V26" s="81"/>
      <c r="W26" s="79"/>
      <c r="X26" s="81"/>
      <c r="Y26" s="79"/>
      <c r="Z26" s="84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 t="s">
        <v>13</v>
      </c>
      <c r="B27" s="77" t="s">
        <v>6</v>
      </c>
      <c r="C27" s="120">
        <v>1</v>
      </c>
      <c r="D27" s="121">
        <v>2496</v>
      </c>
      <c r="E27" s="102">
        <v>1</v>
      </c>
      <c r="F27" s="103">
        <v>7000</v>
      </c>
      <c r="G27" s="104">
        <v>0</v>
      </c>
      <c r="H27" s="105">
        <v>0</v>
      </c>
      <c r="I27" s="106">
        <v>1</v>
      </c>
      <c r="J27" s="107">
        <v>2</v>
      </c>
      <c r="K27" s="108">
        <v>0</v>
      </c>
      <c r="L27" s="109">
        <v>0</v>
      </c>
      <c r="M27" s="110">
        <f>SUM(E27,G27,I27,K27)</f>
        <v>2</v>
      </c>
      <c r="N27" s="111">
        <f>SUM(F27,H27,J27,L27)</f>
        <v>7002</v>
      </c>
      <c r="P27" s="187">
        <f>M27-E27-G27-I27-K27</f>
        <v>0</v>
      </c>
      <c r="Q27" s="188">
        <f>N27-F27-H27-J27-L27</f>
        <v>0</v>
      </c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/>
      <c r="B28" s="77" t="s">
        <v>7</v>
      </c>
      <c r="C28" s="120">
        <v>0</v>
      </c>
      <c r="D28" s="121">
        <v>0</v>
      </c>
      <c r="E28" s="102">
        <v>0</v>
      </c>
      <c r="F28" s="103">
        <v>0</v>
      </c>
      <c r="G28" s="104">
        <v>0</v>
      </c>
      <c r="H28" s="105">
        <v>0</v>
      </c>
      <c r="I28" s="106">
        <v>0</v>
      </c>
      <c r="J28" s="107">
        <v>0</v>
      </c>
      <c r="K28" s="108">
        <v>1</v>
      </c>
      <c r="L28" s="109">
        <v>7.5</v>
      </c>
      <c r="M28" s="110">
        <f>SUM(E28,G28,I28,K28)</f>
        <v>1</v>
      </c>
      <c r="N28" s="111">
        <f>SUM(F28,H28,J28,L28)</f>
        <v>7.5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69</v>
      </c>
      <c r="C29" s="120"/>
      <c r="D29" s="121"/>
      <c r="E29" s="102"/>
      <c r="F29" s="103"/>
      <c r="G29" s="104"/>
      <c r="H29" s="105"/>
      <c r="I29" s="106"/>
      <c r="J29" s="107"/>
      <c r="K29" s="108"/>
      <c r="L29" s="109"/>
      <c r="M29" s="110"/>
      <c r="N29" s="111"/>
      <c r="P29" s="187"/>
      <c r="Q29" s="188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77"/>
      <c r="D30" s="178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P30" s="183"/>
      <c r="Q30" s="188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14</v>
      </c>
      <c r="B31" s="77" t="s">
        <v>6</v>
      </c>
      <c r="C31" s="120">
        <v>4</v>
      </c>
      <c r="D31" s="121">
        <v>1338</v>
      </c>
      <c r="E31" s="102">
        <v>0</v>
      </c>
      <c r="F31" s="103">
        <v>0</v>
      </c>
      <c r="G31" s="104">
        <v>0</v>
      </c>
      <c r="H31" s="105">
        <v>0</v>
      </c>
      <c r="I31" s="106">
        <v>1</v>
      </c>
      <c r="J31" s="107">
        <v>1431.5820000000001</v>
      </c>
      <c r="K31" s="108">
        <v>0</v>
      </c>
      <c r="L31" s="109">
        <v>0</v>
      </c>
      <c r="M31" s="110">
        <f>SUM(E31,G31,I31,K31)</f>
        <v>1</v>
      </c>
      <c r="N31" s="111">
        <f>SUM(F31,H31,J31,L31)</f>
        <v>1431.5820000000001</v>
      </c>
      <c r="P31" s="187">
        <f>M31-E31-G31-I31-K31</f>
        <v>0</v>
      </c>
      <c r="Q31" s="188">
        <f>N31-F31-H31-J31-L31</f>
        <v>0</v>
      </c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15</v>
      </c>
      <c r="B32" s="77" t="s">
        <v>7</v>
      </c>
      <c r="C32" s="120">
        <v>2</v>
      </c>
      <c r="D32" s="121">
        <v>417</v>
      </c>
      <c r="E32" s="102">
        <v>0</v>
      </c>
      <c r="F32" s="103">
        <v>0</v>
      </c>
      <c r="G32" s="104">
        <v>0</v>
      </c>
      <c r="H32" s="105">
        <v>0</v>
      </c>
      <c r="I32" s="106">
        <v>0</v>
      </c>
      <c r="J32" s="107">
        <v>0</v>
      </c>
      <c r="K32" s="108">
        <v>0</v>
      </c>
      <c r="L32" s="109">
        <v>0</v>
      </c>
      <c r="M32" s="110">
        <f>SUM(E32,G32,I32,K32)</f>
        <v>0</v>
      </c>
      <c r="N32" s="111">
        <f>SUM(F32,H32,J32,L32)</f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 t="s">
        <v>69</v>
      </c>
      <c r="C33" s="120"/>
      <c r="D33" s="121"/>
      <c r="E33" s="102"/>
      <c r="F33" s="103"/>
      <c r="G33" s="104"/>
      <c r="H33" s="105"/>
      <c r="I33" s="106"/>
      <c r="J33" s="107"/>
      <c r="K33" s="108"/>
      <c r="L33" s="109"/>
      <c r="M33" s="110"/>
      <c r="N33" s="111"/>
      <c r="P33" s="187"/>
      <c r="Q33" s="188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77"/>
      <c r="D34" s="178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189"/>
      <c r="Q34" s="188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19</v>
      </c>
      <c r="B35" s="77" t="s">
        <v>6</v>
      </c>
      <c r="C35" s="120">
        <v>7</v>
      </c>
      <c r="D35" s="121">
        <v>5555</v>
      </c>
      <c r="E35" s="102">
        <v>0</v>
      </c>
      <c r="F35" s="103">
        <v>0</v>
      </c>
      <c r="G35" s="104">
        <v>7</v>
      </c>
      <c r="H35" s="105">
        <v>120685</v>
      </c>
      <c r="I35" s="106">
        <v>2</v>
      </c>
      <c r="J35" s="107">
        <v>71.162000000000006</v>
      </c>
      <c r="K35" s="108">
        <v>4</v>
      </c>
      <c r="L35" s="109">
        <v>856.58</v>
      </c>
      <c r="M35" s="110">
        <f>SUM(E35,G35,I35,K35)</f>
        <v>13</v>
      </c>
      <c r="N35" s="111">
        <f>SUM(F35,H35,J35,L35)</f>
        <v>121612.742</v>
      </c>
      <c r="P35" s="187">
        <f>M35-E35-G35-I35-K35</f>
        <v>0</v>
      </c>
      <c r="Q35" s="188">
        <f>N35-F35-H35-J35-L35</f>
        <v>-1.7053025658242404E-12</v>
      </c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75" customHeight="1" x14ac:dyDescent="0.25">
      <c r="A36" s="76"/>
      <c r="B36" s="77" t="s">
        <v>7</v>
      </c>
      <c r="C36" s="120">
        <v>3</v>
      </c>
      <c r="D36" s="121">
        <v>966</v>
      </c>
      <c r="E36" s="102">
        <v>0</v>
      </c>
      <c r="F36" s="103">
        <v>0</v>
      </c>
      <c r="G36" s="104">
        <v>0</v>
      </c>
      <c r="H36" s="105">
        <v>0</v>
      </c>
      <c r="I36" s="106">
        <v>2</v>
      </c>
      <c r="J36" s="107">
        <v>1315.3</v>
      </c>
      <c r="K36" s="108">
        <v>0</v>
      </c>
      <c r="L36" s="109">
        <v>0</v>
      </c>
      <c r="M36" s="110">
        <f>SUM(E36,G36,I36,K36)</f>
        <v>2</v>
      </c>
      <c r="N36" s="111">
        <f>SUM(F36,H36,J36,L36)</f>
        <v>1315.3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69</v>
      </c>
      <c r="C37" s="120"/>
      <c r="D37" s="121"/>
      <c r="E37" s="102"/>
      <c r="F37" s="103"/>
      <c r="G37" s="104"/>
      <c r="H37" s="105"/>
      <c r="I37" s="106"/>
      <c r="J37" s="107"/>
      <c r="K37" s="108"/>
      <c r="L37" s="109"/>
      <c r="M37" s="110"/>
      <c r="N37" s="111"/>
      <c r="P37" s="187"/>
      <c r="Q37" s="188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77"/>
      <c r="D38" s="178"/>
      <c r="E38" s="112"/>
      <c r="F38" s="113"/>
      <c r="G38" s="114"/>
      <c r="H38" s="115"/>
      <c r="I38" s="116"/>
      <c r="J38" s="117"/>
      <c r="K38" s="118"/>
      <c r="L38" s="119"/>
      <c r="M38" s="120"/>
      <c r="N38" s="121"/>
      <c r="P38" s="183"/>
      <c r="Q38" s="188"/>
      <c r="R38" s="81"/>
      <c r="S38" s="79"/>
      <c r="T38" s="81"/>
      <c r="U38" s="79"/>
      <c r="V38" s="81"/>
      <c r="W38" s="79"/>
      <c r="X38" s="81"/>
      <c r="Y38" s="79"/>
      <c r="Z38" s="84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76" t="s">
        <v>55</v>
      </c>
      <c r="B39" s="77"/>
      <c r="C39" s="120">
        <v>79</v>
      </c>
      <c r="D39" s="121">
        <v>84171.322</v>
      </c>
      <c r="E39" s="102">
        <v>10</v>
      </c>
      <c r="F39" s="103">
        <v>4894</v>
      </c>
      <c r="G39" s="104">
        <v>23</v>
      </c>
      <c r="H39" s="105">
        <v>45923.562000000005</v>
      </c>
      <c r="I39" s="106">
        <v>41</v>
      </c>
      <c r="J39" s="107">
        <v>49135.281000000003</v>
      </c>
      <c r="K39" s="122">
        <v>40</v>
      </c>
      <c r="L39" s="123">
        <v>20649.203000000001</v>
      </c>
      <c r="M39" s="110">
        <f>SUM(E39,G39,I39,K39)</f>
        <v>114</v>
      </c>
      <c r="N39" s="111">
        <f>SUM(F39,H39,J39,L39)</f>
        <v>120602.046</v>
      </c>
      <c r="P39" s="187">
        <f>M39-E39-G39-I39-K39</f>
        <v>0</v>
      </c>
      <c r="Q39" s="188">
        <f>N39-F39-H39-J39-L39</f>
        <v>0</v>
      </c>
      <c r="R39" s="81"/>
      <c r="S39" s="79"/>
      <c r="T39" s="81"/>
      <c r="U39" s="79"/>
      <c r="V39" s="81"/>
      <c r="W39" s="79"/>
      <c r="X39" s="81"/>
      <c r="Y39" s="79"/>
      <c r="Z39" s="79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82"/>
      <c r="B40" s="83"/>
      <c r="C40" s="177"/>
      <c r="D40" s="178"/>
      <c r="E40" s="112"/>
      <c r="F40" s="113"/>
      <c r="G40" s="114"/>
      <c r="H40" s="115"/>
      <c r="I40" s="116"/>
      <c r="J40" s="117"/>
      <c r="K40" s="118"/>
      <c r="L40" s="119"/>
      <c r="M40" s="120"/>
      <c r="N40" s="121"/>
      <c r="P40" s="183"/>
      <c r="Q40" s="188"/>
      <c r="R40" s="81"/>
      <c r="S40" s="79"/>
      <c r="T40" s="81"/>
      <c r="U40" s="79"/>
      <c r="V40" s="81"/>
      <c r="W40" s="79"/>
      <c r="X40" s="81"/>
      <c r="Y40" s="79"/>
      <c r="Z40" s="84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76" t="s">
        <v>16</v>
      </c>
      <c r="B41" s="77"/>
      <c r="C41" s="120">
        <v>503</v>
      </c>
      <c r="D41" s="121">
        <v>36407.258000000002</v>
      </c>
      <c r="E41" s="102">
        <v>108</v>
      </c>
      <c r="F41" s="103">
        <v>2263</v>
      </c>
      <c r="G41" s="104">
        <v>176</v>
      </c>
      <c r="H41" s="105">
        <v>7019.7909999999993</v>
      </c>
      <c r="I41" s="106">
        <v>127</v>
      </c>
      <c r="J41" s="107">
        <v>11982.762000000001</v>
      </c>
      <c r="K41" s="122">
        <v>125</v>
      </c>
      <c r="L41" s="123">
        <v>9365.7270000000008</v>
      </c>
      <c r="M41" s="110">
        <f>SUM(E41,G41,I41,K41)</f>
        <v>536</v>
      </c>
      <c r="N41" s="111">
        <f>SUM(F41,H41,J41,L41)</f>
        <v>30631.279999999999</v>
      </c>
      <c r="O41" s="86"/>
      <c r="P41" s="187">
        <f>M41-E41-G41-I41-K41</f>
        <v>0</v>
      </c>
      <c r="Q41" s="188">
        <f>N41-F41-H41-J41-L41</f>
        <v>0</v>
      </c>
      <c r="R41" s="81"/>
      <c r="S41" s="79"/>
      <c r="T41" s="81"/>
      <c r="U41" s="79"/>
      <c r="V41" s="81"/>
      <c r="W41" s="79"/>
      <c r="X41" s="81"/>
      <c r="Y41" s="79"/>
      <c r="Z41" s="79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82"/>
      <c r="B42" s="83"/>
      <c r="C42" s="177"/>
      <c r="D42" s="178"/>
      <c r="E42" s="112"/>
      <c r="F42" s="113"/>
      <c r="G42" s="114"/>
      <c r="H42" s="115"/>
      <c r="I42" s="116"/>
      <c r="J42" s="117"/>
      <c r="K42" s="118"/>
      <c r="L42" s="119"/>
      <c r="M42" s="120"/>
      <c r="N42" s="121"/>
      <c r="P42" s="189"/>
      <c r="Q42" s="188"/>
      <c r="R42" s="79"/>
      <c r="S42" s="79"/>
      <c r="T42" s="79"/>
      <c r="U42" s="79"/>
      <c r="V42" s="79"/>
      <c r="W42" s="79"/>
      <c r="X42" s="79"/>
      <c r="Y42" s="79"/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s="91" customFormat="1" ht="12.9" customHeight="1" x14ac:dyDescent="0.25">
      <c r="A43" s="87" t="s">
        <v>0</v>
      </c>
      <c r="B43" s="88"/>
      <c r="C43" s="274">
        <v>1036</v>
      </c>
      <c r="D43" s="275">
        <v>211096.94</v>
      </c>
      <c r="E43" s="124">
        <f t="shared" ref="E43:N43" si="0">SUM(E7:E41)</f>
        <v>195</v>
      </c>
      <c r="F43" s="262">
        <f t="shared" si="0"/>
        <v>36681</v>
      </c>
      <c r="G43" s="125">
        <f t="shared" si="0"/>
        <v>312</v>
      </c>
      <c r="H43" s="263">
        <f t="shared" si="0"/>
        <v>204520.52299999999</v>
      </c>
      <c r="I43" s="264">
        <f t="shared" si="0"/>
        <v>265</v>
      </c>
      <c r="J43" s="265">
        <f t="shared" si="0"/>
        <v>83942.767000000007</v>
      </c>
      <c r="K43" s="266">
        <f>SUM(K7:K41)</f>
        <v>226</v>
      </c>
      <c r="L43" s="267">
        <f>SUM(L7:L41)</f>
        <v>39359.940999999999</v>
      </c>
      <c r="M43" s="126">
        <f t="shared" si="0"/>
        <v>998</v>
      </c>
      <c r="N43" s="268">
        <f t="shared" si="0"/>
        <v>364504.23100000003</v>
      </c>
      <c r="O43" s="89"/>
      <c r="P43" s="269">
        <f>M43-E43-G43-I43-K43</f>
        <v>0</v>
      </c>
      <c r="Q43" s="270">
        <f>N43-F43-H43-J43-L43</f>
        <v>0</v>
      </c>
      <c r="R43" s="271"/>
      <c r="S43" s="272"/>
      <c r="T43" s="271"/>
      <c r="U43" s="272"/>
      <c r="V43" s="271"/>
      <c r="W43" s="272"/>
      <c r="X43" s="271"/>
      <c r="Y43" s="272"/>
      <c r="Z43" s="273"/>
      <c r="AA43" s="272"/>
      <c r="AB43" s="271"/>
      <c r="AC43" s="272"/>
      <c r="AD43" s="271"/>
      <c r="AE43" s="272"/>
      <c r="AF43" s="271"/>
      <c r="AG43" s="272"/>
      <c r="AH43" s="271"/>
      <c r="AI43" s="272"/>
      <c r="AJ43" s="271"/>
    </row>
    <row r="44" spans="1:36" s="70" customFormat="1" ht="12.9" customHeight="1" thickBot="1" x14ac:dyDescent="0.3">
      <c r="A44" s="131"/>
      <c r="B44" s="132"/>
      <c r="C44" s="181"/>
      <c r="D44" s="182"/>
      <c r="E44" s="135"/>
      <c r="F44" s="136"/>
      <c r="G44" s="137"/>
      <c r="H44" s="138"/>
      <c r="I44" s="135"/>
      <c r="J44" s="136"/>
      <c r="K44" s="137"/>
      <c r="L44" s="139"/>
      <c r="M44" s="140"/>
      <c r="N44" s="141"/>
      <c r="O44" s="67"/>
      <c r="P44" s="183"/>
      <c r="Q44" s="18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196" customFormat="1" ht="13.8" thickTop="1" x14ac:dyDescent="0.25">
      <c r="A45" s="193" t="s">
        <v>71</v>
      </c>
      <c r="B45" s="193" t="s">
        <v>72</v>
      </c>
      <c r="C45" s="194"/>
      <c r="D45" s="195" t="s">
        <v>73</v>
      </c>
      <c r="G45" s="193" t="s">
        <v>74</v>
      </c>
      <c r="I45" s="196" t="s">
        <v>75</v>
      </c>
      <c r="N45" s="197"/>
      <c r="O45" s="197"/>
    </row>
    <row r="46" spans="1:36" s="95" customFormat="1" ht="7.5" customHeight="1" x14ac:dyDescent="0.25">
      <c r="A46" s="96" t="s">
        <v>17</v>
      </c>
      <c r="B46" s="96"/>
      <c r="C46" s="97"/>
      <c r="D46" s="97"/>
      <c r="E46" s="96"/>
      <c r="F46" s="96"/>
      <c r="G46" s="96"/>
      <c r="H46" s="98"/>
      <c r="I46" s="99"/>
      <c r="J46" s="99"/>
      <c r="K46" s="99"/>
      <c r="L46" s="99"/>
      <c r="M46" s="99"/>
      <c r="N46" s="99"/>
      <c r="O46" s="67"/>
      <c r="P46" s="190"/>
      <c r="Q46" s="190"/>
    </row>
    <row r="47" spans="1:36" x14ac:dyDescent="0.25">
      <c r="A47" s="100" t="s">
        <v>79</v>
      </c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0.68" bottom="0.56999999999999995" header="0.5" footer="0.31"/>
  <pageSetup scale="83" orientation="landscape" r:id="rId1"/>
  <headerFooter alignWithMargins="0"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43"/>
  <sheetViews>
    <sheetView zoomScaleNormal="100" workbookViewId="0"/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" style="101" bestFit="1" customWidth="1"/>
    <col min="4" max="4" width="12.6640625" style="101" customWidth="1"/>
    <col min="5" max="5" width="6.88671875" style="64" customWidth="1"/>
    <col min="6" max="6" width="12.6640625" style="64" customWidth="1"/>
    <col min="7" max="7" width="6.88671875" style="64" customWidth="1"/>
    <col min="8" max="8" width="12.6640625" style="64" customWidth="1"/>
    <col min="9" max="9" width="6.88671875" style="64" customWidth="1"/>
    <col min="10" max="10" width="12.6640625" style="64" customWidth="1"/>
    <col min="11" max="11" width="6.88671875" style="64" customWidth="1"/>
    <col min="12" max="12" width="9.6640625" style="64" bestFit="1" customWidth="1"/>
    <col min="13" max="13" width="7" style="64" bestFit="1" customWidth="1"/>
    <col min="14" max="14" width="9.6640625" style="64" bestFit="1" customWidth="1"/>
    <col min="15" max="15" width="9.109375" style="64"/>
    <col min="16" max="16" width="10.5546875" style="64" bestFit="1" customWidth="1"/>
    <col min="17" max="16384" width="9.109375" style="64"/>
  </cols>
  <sheetData>
    <row r="1" spans="1:36" s="65" customFormat="1" x14ac:dyDescent="0.25"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x14ac:dyDescent="0.25">
      <c r="O2" s="67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/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x14ac:dyDescent="0.25">
      <c r="A4" s="66"/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7.399999999999999" x14ac:dyDescent="0.25">
      <c r="A5" s="320" t="s">
        <v>18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67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spans="1:36" s="70" customFormat="1" x14ac:dyDescent="0.25">
      <c r="A6" s="66" t="s">
        <v>3</v>
      </c>
      <c r="B6" s="67"/>
      <c r="C6" s="68"/>
      <c r="D6" s="68"/>
      <c r="E6" s="67"/>
      <c r="F6" s="67"/>
      <c r="G6" s="67"/>
      <c r="H6" s="69"/>
      <c r="I6" s="67"/>
      <c r="J6" s="67"/>
      <c r="K6" s="67"/>
      <c r="L6" s="67"/>
      <c r="M6" s="67"/>
      <c r="N6" s="67"/>
      <c r="O6" s="67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</row>
    <row r="7" spans="1:36" s="70" customFormat="1" ht="7.5" customHeight="1" thickBot="1" x14ac:dyDescent="0.3">
      <c r="A7" s="66"/>
      <c r="B7" s="67"/>
      <c r="C7" s="68"/>
      <c r="D7" s="68"/>
      <c r="E7" s="67"/>
      <c r="F7" s="67"/>
      <c r="G7" s="67"/>
      <c r="H7" s="69"/>
      <c r="I7" s="67"/>
      <c r="J7" s="67"/>
      <c r="K7" s="67"/>
      <c r="L7" s="67"/>
      <c r="M7" s="67"/>
      <c r="N7" s="67"/>
      <c r="O7" s="67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</row>
    <row r="8" spans="1:36" s="70" customFormat="1" ht="11.1" customHeight="1" thickTop="1" x14ac:dyDescent="0.25">
      <c r="A8" s="321" t="s">
        <v>4</v>
      </c>
      <c r="B8" s="322"/>
      <c r="C8" s="335" t="s">
        <v>59</v>
      </c>
      <c r="D8" s="336"/>
      <c r="E8" s="328" t="s">
        <v>43</v>
      </c>
      <c r="F8" s="333"/>
      <c r="G8" s="333" t="s">
        <v>61</v>
      </c>
      <c r="H8" s="333"/>
      <c r="I8" s="329" t="s">
        <v>45</v>
      </c>
      <c r="J8" s="328"/>
      <c r="K8" s="329" t="s">
        <v>46</v>
      </c>
      <c r="L8" s="334"/>
      <c r="M8" s="331" t="s">
        <v>60</v>
      </c>
      <c r="N8" s="332"/>
      <c r="Q8" s="318"/>
      <c r="R8" s="318"/>
      <c r="S8" s="318"/>
      <c r="T8" s="318"/>
      <c r="U8" s="318"/>
      <c r="V8" s="318"/>
      <c r="W8" s="318"/>
      <c r="X8" s="318"/>
      <c r="Y8" s="319"/>
      <c r="Z8" s="319"/>
      <c r="AA8" s="318"/>
      <c r="AB8" s="318"/>
      <c r="AC8" s="318"/>
      <c r="AD8" s="318"/>
      <c r="AE8" s="318"/>
      <c r="AF8" s="318"/>
      <c r="AG8" s="318"/>
      <c r="AH8" s="318"/>
      <c r="AI8" s="319"/>
      <c r="AJ8" s="319"/>
    </row>
    <row r="9" spans="1:36" s="70" customFormat="1" ht="11.1" customHeight="1" x14ac:dyDescent="0.25">
      <c r="A9" s="323"/>
      <c r="B9" s="324"/>
      <c r="C9" s="127" t="s">
        <v>2</v>
      </c>
      <c r="D9" s="128" t="s">
        <v>5</v>
      </c>
      <c r="E9" s="71" t="s">
        <v>2</v>
      </c>
      <c r="F9" s="72" t="s">
        <v>5</v>
      </c>
      <c r="G9" s="72" t="s">
        <v>2</v>
      </c>
      <c r="H9" s="72" t="s">
        <v>5</v>
      </c>
      <c r="I9" s="72" t="s">
        <v>2</v>
      </c>
      <c r="J9" s="72" t="s">
        <v>5</v>
      </c>
      <c r="K9" s="72" t="s">
        <v>2</v>
      </c>
      <c r="L9" s="73" t="s">
        <v>5</v>
      </c>
      <c r="M9" s="74" t="s">
        <v>2</v>
      </c>
      <c r="N9" s="75" t="s">
        <v>5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</row>
    <row r="10" spans="1:36" s="70" customFormat="1" ht="12.9" customHeight="1" x14ac:dyDescent="0.25">
      <c r="A10" s="82"/>
      <c r="B10" s="142"/>
      <c r="C10" s="143"/>
      <c r="D10" s="144"/>
      <c r="E10" s="145"/>
      <c r="F10" s="146"/>
      <c r="G10" s="147"/>
      <c r="H10" s="148"/>
      <c r="I10" s="149"/>
      <c r="J10" s="146"/>
      <c r="K10" s="147"/>
      <c r="L10" s="150"/>
      <c r="M10" s="151"/>
      <c r="N10" s="152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</row>
    <row r="11" spans="1:36" s="70" customFormat="1" ht="12.9" customHeight="1" x14ac:dyDescent="0.25">
      <c r="A11" s="76" t="s">
        <v>1</v>
      </c>
      <c r="B11" s="77" t="s">
        <v>6</v>
      </c>
      <c r="C11" s="129">
        <v>323</v>
      </c>
      <c r="D11" s="130">
        <v>58100.081879999991</v>
      </c>
      <c r="E11" s="102">
        <v>51</v>
      </c>
      <c r="F11" s="103">
        <v>8172</v>
      </c>
      <c r="G11" s="104">
        <v>54</v>
      </c>
      <c r="H11" s="105">
        <v>9660</v>
      </c>
      <c r="I11" s="106">
        <v>54</v>
      </c>
      <c r="J11" s="107">
        <v>10874.198</v>
      </c>
      <c r="K11" s="108">
        <v>70</v>
      </c>
      <c r="L11" s="109">
        <v>13346</v>
      </c>
      <c r="M11" s="110">
        <v>229</v>
      </c>
      <c r="N11" s="111">
        <v>42052.198000000004</v>
      </c>
      <c r="O11" s="78"/>
      <c r="Q11" s="79"/>
      <c r="R11" s="80"/>
      <c r="S11" s="79"/>
      <c r="T11" s="80"/>
      <c r="U11" s="79"/>
      <c r="V11" s="80"/>
      <c r="W11" s="79"/>
      <c r="X11" s="80"/>
      <c r="Y11" s="79"/>
      <c r="Z11" s="79"/>
      <c r="AA11" s="79"/>
      <c r="AB11" s="80"/>
      <c r="AC11" s="79"/>
      <c r="AD11" s="80"/>
      <c r="AE11" s="79"/>
      <c r="AF11" s="80"/>
      <c r="AG11" s="79"/>
      <c r="AH11" s="80"/>
      <c r="AI11" s="79"/>
      <c r="AJ11" s="80"/>
    </row>
    <row r="12" spans="1:36" s="70" customFormat="1" ht="12.9" customHeight="1" x14ac:dyDescent="0.25">
      <c r="A12" s="76"/>
      <c r="B12" s="77" t="s">
        <v>7</v>
      </c>
      <c r="C12" s="129">
        <v>116</v>
      </c>
      <c r="D12" s="130">
        <v>6220.5750000000007</v>
      </c>
      <c r="E12" s="102">
        <v>27</v>
      </c>
      <c r="F12" s="103">
        <v>959</v>
      </c>
      <c r="G12" s="104">
        <v>28</v>
      </c>
      <c r="H12" s="105">
        <v>1207</v>
      </c>
      <c r="I12" s="106">
        <v>27</v>
      </c>
      <c r="J12" s="107">
        <v>1591.6289999999999</v>
      </c>
      <c r="K12" s="108">
        <v>20</v>
      </c>
      <c r="L12" s="109">
        <v>612</v>
      </c>
      <c r="M12" s="110">
        <v>102</v>
      </c>
      <c r="N12" s="111">
        <v>4369.6289999999999</v>
      </c>
      <c r="Q12" s="79"/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82"/>
      <c r="B13" s="83"/>
      <c r="C13" s="129"/>
      <c r="D13" s="130"/>
      <c r="E13" s="112"/>
      <c r="F13" s="113"/>
      <c r="G13" s="114"/>
      <c r="H13" s="115"/>
      <c r="I13" s="116"/>
      <c r="J13" s="117"/>
      <c r="K13" s="118"/>
      <c r="L13" s="119"/>
      <c r="M13" s="120"/>
      <c r="N13" s="121"/>
      <c r="Q13" s="79"/>
      <c r="R13" s="81"/>
      <c r="S13" s="79"/>
      <c r="T13" s="81"/>
      <c r="U13" s="79"/>
      <c r="V13" s="81"/>
      <c r="W13" s="79"/>
      <c r="X13" s="81"/>
      <c r="Y13" s="79"/>
      <c r="Z13" s="84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 t="s">
        <v>8</v>
      </c>
      <c r="B14" s="77" t="s">
        <v>6</v>
      </c>
      <c r="C14" s="129">
        <v>5</v>
      </c>
      <c r="D14" s="130">
        <v>28493.967000000001</v>
      </c>
      <c r="E14" s="102">
        <v>1</v>
      </c>
      <c r="F14" s="103">
        <v>600</v>
      </c>
      <c r="G14" s="104">
        <v>5</v>
      </c>
      <c r="H14" s="105">
        <v>15070</v>
      </c>
      <c r="I14" s="106">
        <v>0</v>
      </c>
      <c r="J14" s="107">
        <v>0</v>
      </c>
      <c r="K14" s="108">
        <v>0</v>
      </c>
      <c r="L14" s="109">
        <v>0</v>
      </c>
      <c r="M14" s="110">
        <v>6</v>
      </c>
      <c r="N14" s="111">
        <v>15670</v>
      </c>
      <c r="Q14" s="79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9</v>
      </c>
      <c r="B15" s="77" t="s">
        <v>7</v>
      </c>
      <c r="C15" s="129">
        <v>0</v>
      </c>
      <c r="D15" s="130">
        <v>0</v>
      </c>
      <c r="E15" s="102">
        <v>1</v>
      </c>
      <c r="F15" s="103">
        <v>13</v>
      </c>
      <c r="G15" s="104">
        <v>0</v>
      </c>
      <c r="H15" s="105">
        <v>0</v>
      </c>
      <c r="I15" s="106">
        <v>0</v>
      </c>
      <c r="J15" s="107">
        <v>0</v>
      </c>
      <c r="K15" s="108">
        <v>1</v>
      </c>
      <c r="L15" s="109">
        <v>42</v>
      </c>
      <c r="M15" s="110">
        <v>2</v>
      </c>
      <c r="N15" s="111">
        <v>55</v>
      </c>
      <c r="Q15" s="79"/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82"/>
      <c r="B16" s="83"/>
      <c r="C16" s="129"/>
      <c r="D16" s="130"/>
      <c r="E16" s="112"/>
      <c r="F16" s="113"/>
      <c r="G16" s="114"/>
      <c r="H16" s="115"/>
      <c r="I16" s="116"/>
      <c r="J16" s="117"/>
      <c r="K16" s="118"/>
      <c r="L16" s="119"/>
      <c r="M16" s="120"/>
      <c r="N16" s="121"/>
      <c r="Q16" s="79"/>
      <c r="R16" s="81"/>
      <c r="S16" s="79"/>
      <c r="T16" s="81"/>
      <c r="U16" s="79"/>
      <c r="V16" s="81"/>
      <c r="W16" s="79"/>
      <c r="X16" s="81"/>
      <c r="Y16" s="79"/>
      <c r="Z16" s="84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 t="s">
        <v>10</v>
      </c>
      <c r="B17" s="77" t="s">
        <v>6</v>
      </c>
      <c r="C17" s="129">
        <v>0</v>
      </c>
      <c r="D17" s="130">
        <v>0</v>
      </c>
      <c r="E17" s="102">
        <v>0</v>
      </c>
      <c r="F17" s="103">
        <v>0</v>
      </c>
      <c r="G17" s="104">
        <v>0</v>
      </c>
      <c r="H17" s="105">
        <v>0</v>
      </c>
      <c r="I17" s="106">
        <v>0</v>
      </c>
      <c r="J17" s="107">
        <v>0</v>
      </c>
      <c r="K17" s="108">
        <v>1</v>
      </c>
      <c r="L17" s="109">
        <v>750</v>
      </c>
      <c r="M17" s="110">
        <v>1</v>
      </c>
      <c r="N17" s="111">
        <v>750</v>
      </c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7</v>
      </c>
      <c r="C18" s="129">
        <v>1</v>
      </c>
      <c r="D18" s="130">
        <v>200</v>
      </c>
      <c r="E18" s="102">
        <v>3</v>
      </c>
      <c r="F18" s="103">
        <v>934</v>
      </c>
      <c r="G18" s="104">
        <v>0</v>
      </c>
      <c r="H18" s="105">
        <v>0</v>
      </c>
      <c r="I18" s="106">
        <v>0</v>
      </c>
      <c r="J18" s="107">
        <v>0</v>
      </c>
      <c r="K18" s="108">
        <v>0</v>
      </c>
      <c r="L18" s="109">
        <v>0</v>
      </c>
      <c r="M18" s="110">
        <v>3</v>
      </c>
      <c r="N18" s="111">
        <v>934</v>
      </c>
      <c r="Q18" s="79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129"/>
      <c r="D19" s="130"/>
      <c r="E19" s="112"/>
      <c r="F19" s="113"/>
      <c r="G19" s="114"/>
      <c r="H19" s="115"/>
      <c r="I19" s="116"/>
      <c r="J19" s="117"/>
      <c r="K19" s="118"/>
      <c r="L19" s="119"/>
      <c r="M19" s="120"/>
      <c r="N19" s="121"/>
      <c r="Q19" s="79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129">
        <v>0</v>
      </c>
      <c r="D20" s="130">
        <v>0</v>
      </c>
      <c r="E20" s="102">
        <v>0</v>
      </c>
      <c r="F20" s="103">
        <v>0</v>
      </c>
      <c r="G20" s="104">
        <v>0</v>
      </c>
      <c r="H20" s="105">
        <v>0</v>
      </c>
      <c r="I20" s="106">
        <v>0</v>
      </c>
      <c r="J20" s="107">
        <v>0</v>
      </c>
      <c r="K20" s="108">
        <v>0</v>
      </c>
      <c r="L20" s="109">
        <v>0</v>
      </c>
      <c r="M20" s="110">
        <v>0</v>
      </c>
      <c r="N20" s="111">
        <v>0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129">
        <v>1</v>
      </c>
      <c r="D21" s="130">
        <v>36.944000000000003</v>
      </c>
      <c r="E21" s="102">
        <v>0</v>
      </c>
      <c r="F21" s="103">
        <v>0</v>
      </c>
      <c r="G21" s="104">
        <v>0</v>
      </c>
      <c r="H21" s="105">
        <v>0</v>
      </c>
      <c r="I21" s="106">
        <v>1</v>
      </c>
      <c r="J21" s="107">
        <v>848.20500000000004</v>
      </c>
      <c r="K21" s="108">
        <v>0</v>
      </c>
      <c r="L21" s="109">
        <v>0</v>
      </c>
      <c r="M21" s="110">
        <v>1</v>
      </c>
      <c r="N21" s="111">
        <v>848.20500000000004</v>
      </c>
      <c r="Q21" s="79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29"/>
      <c r="D22" s="130"/>
      <c r="E22" s="112"/>
      <c r="F22" s="113"/>
      <c r="G22" s="114"/>
      <c r="H22" s="115"/>
      <c r="I22" s="116"/>
      <c r="J22" s="117"/>
      <c r="K22" s="118"/>
      <c r="L22" s="119"/>
      <c r="M22" s="120"/>
      <c r="N22" s="121"/>
      <c r="Q22" s="79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9">
        <v>13</v>
      </c>
      <c r="D23" s="130">
        <v>8327</v>
      </c>
      <c r="E23" s="102">
        <v>2</v>
      </c>
      <c r="F23" s="103">
        <v>1540</v>
      </c>
      <c r="G23" s="104">
        <v>4</v>
      </c>
      <c r="H23" s="105">
        <v>2872</v>
      </c>
      <c r="I23" s="106">
        <v>2</v>
      </c>
      <c r="J23" s="107">
        <v>649</v>
      </c>
      <c r="K23" s="108">
        <v>16</v>
      </c>
      <c r="L23" s="109">
        <v>2684</v>
      </c>
      <c r="M23" s="110">
        <v>24</v>
      </c>
      <c r="N23" s="111">
        <v>7745</v>
      </c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9">
        <v>60</v>
      </c>
      <c r="D24" s="130">
        <v>7864.7080000000005</v>
      </c>
      <c r="E24" s="102">
        <v>18</v>
      </c>
      <c r="F24" s="103">
        <v>1060</v>
      </c>
      <c r="G24" s="104">
        <v>20</v>
      </c>
      <c r="H24" s="105">
        <v>1782</v>
      </c>
      <c r="I24" s="106">
        <v>25</v>
      </c>
      <c r="J24" s="107">
        <v>3826.328</v>
      </c>
      <c r="K24" s="108">
        <v>6</v>
      </c>
      <c r="L24" s="109">
        <v>654</v>
      </c>
      <c r="M24" s="110">
        <v>69</v>
      </c>
      <c r="N24" s="111">
        <v>7322.3279999999995</v>
      </c>
      <c r="Q24" s="79"/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82"/>
      <c r="B25" s="83"/>
      <c r="C25" s="129"/>
      <c r="D25" s="130"/>
      <c r="E25" s="112"/>
      <c r="F25" s="113"/>
      <c r="G25" s="114"/>
      <c r="H25" s="115"/>
      <c r="I25" s="116"/>
      <c r="J25" s="117"/>
      <c r="K25" s="118"/>
      <c r="L25" s="119"/>
      <c r="M25" s="120"/>
      <c r="N25" s="121"/>
      <c r="Q25" s="79"/>
      <c r="R25" s="81"/>
      <c r="S25" s="79"/>
      <c r="T25" s="81"/>
      <c r="U25" s="79"/>
      <c r="V25" s="81"/>
      <c r="W25" s="79"/>
      <c r="X25" s="81"/>
      <c r="Y25" s="79"/>
      <c r="Z25" s="84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 t="s">
        <v>13</v>
      </c>
      <c r="B26" s="77" t="s">
        <v>6</v>
      </c>
      <c r="C26" s="129">
        <v>4</v>
      </c>
      <c r="D26" s="130">
        <v>1879.01</v>
      </c>
      <c r="E26" s="102">
        <v>0</v>
      </c>
      <c r="F26" s="103">
        <v>0</v>
      </c>
      <c r="G26" s="104">
        <v>0</v>
      </c>
      <c r="H26" s="105">
        <v>0</v>
      </c>
      <c r="I26" s="106">
        <v>0</v>
      </c>
      <c r="J26" s="107">
        <v>0</v>
      </c>
      <c r="K26" s="108">
        <v>1</v>
      </c>
      <c r="L26" s="109">
        <v>2496</v>
      </c>
      <c r="M26" s="110">
        <v>1</v>
      </c>
      <c r="N26" s="111">
        <v>2496</v>
      </c>
      <c r="Q26" s="79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/>
      <c r="B27" s="77" t="s">
        <v>7</v>
      </c>
      <c r="C27" s="129">
        <v>0</v>
      </c>
      <c r="D27" s="130">
        <v>0</v>
      </c>
      <c r="E27" s="102">
        <v>0</v>
      </c>
      <c r="F27" s="103">
        <v>0</v>
      </c>
      <c r="G27" s="104">
        <v>0</v>
      </c>
      <c r="H27" s="105">
        <v>0</v>
      </c>
      <c r="I27" s="106">
        <v>0</v>
      </c>
      <c r="J27" s="107">
        <v>0</v>
      </c>
      <c r="K27" s="108">
        <v>0</v>
      </c>
      <c r="L27" s="109">
        <v>0</v>
      </c>
      <c r="M27" s="110">
        <v>0</v>
      </c>
      <c r="N27" s="111">
        <v>0</v>
      </c>
      <c r="P27" s="85"/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82"/>
      <c r="B28" s="83"/>
      <c r="C28" s="129"/>
      <c r="D28" s="130"/>
      <c r="E28" s="112"/>
      <c r="F28" s="113"/>
      <c r="G28" s="114"/>
      <c r="H28" s="115"/>
      <c r="I28" s="116"/>
      <c r="J28" s="117"/>
      <c r="K28" s="118"/>
      <c r="L28" s="119"/>
      <c r="M28" s="120"/>
      <c r="N28" s="121"/>
      <c r="Q28" s="79"/>
      <c r="R28" s="81"/>
      <c r="S28" s="79"/>
      <c r="T28" s="81"/>
      <c r="U28" s="79"/>
      <c r="V28" s="81"/>
      <c r="W28" s="79"/>
      <c r="X28" s="81"/>
      <c r="Y28" s="79"/>
      <c r="Z28" s="84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 t="s">
        <v>14</v>
      </c>
      <c r="B29" s="77" t="s">
        <v>6</v>
      </c>
      <c r="C29" s="129">
        <v>0</v>
      </c>
      <c r="D29" s="130">
        <v>0</v>
      </c>
      <c r="E29" s="102">
        <v>1</v>
      </c>
      <c r="F29" s="103">
        <v>476</v>
      </c>
      <c r="G29" s="104">
        <v>1</v>
      </c>
      <c r="H29" s="105">
        <v>660</v>
      </c>
      <c r="I29" s="106">
        <v>0</v>
      </c>
      <c r="J29" s="107">
        <v>0</v>
      </c>
      <c r="K29" s="108">
        <v>2</v>
      </c>
      <c r="L29" s="109">
        <v>202</v>
      </c>
      <c r="M29" s="110">
        <v>4</v>
      </c>
      <c r="N29" s="111">
        <v>1338</v>
      </c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 t="s">
        <v>15</v>
      </c>
      <c r="B30" s="77" t="s">
        <v>7</v>
      </c>
      <c r="C30" s="129">
        <v>1</v>
      </c>
      <c r="D30" s="130">
        <v>50</v>
      </c>
      <c r="E30" s="102">
        <v>1</v>
      </c>
      <c r="F30" s="103">
        <v>152</v>
      </c>
      <c r="G30" s="104">
        <v>0</v>
      </c>
      <c r="H30" s="105">
        <v>0</v>
      </c>
      <c r="I30" s="106">
        <v>1</v>
      </c>
      <c r="J30" s="107">
        <v>265</v>
      </c>
      <c r="K30" s="108">
        <v>0</v>
      </c>
      <c r="L30" s="109">
        <v>0</v>
      </c>
      <c r="M30" s="110">
        <v>2</v>
      </c>
      <c r="N30" s="111">
        <v>417</v>
      </c>
      <c r="Q30" s="79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129"/>
      <c r="D31" s="130"/>
      <c r="E31" s="112"/>
      <c r="F31" s="113"/>
      <c r="G31" s="114"/>
      <c r="H31" s="115"/>
      <c r="I31" s="116"/>
      <c r="J31" s="117"/>
      <c r="K31" s="118"/>
      <c r="L31" s="119"/>
      <c r="M31" s="120"/>
      <c r="N31" s="121"/>
      <c r="P31" s="86"/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19</v>
      </c>
      <c r="B32" s="77" t="s">
        <v>6</v>
      </c>
      <c r="C32" s="129">
        <v>5</v>
      </c>
      <c r="D32" s="130">
        <v>7838.8559999999998</v>
      </c>
      <c r="E32" s="102">
        <v>1</v>
      </c>
      <c r="F32" s="103">
        <v>3215</v>
      </c>
      <c r="G32" s="104">
        <v>1</v>
      </c>
      <c r="H32" s="105">
        <v>550</v>
      </c>
      <c r="I32" s="106">
        <v>0</v>
      </c>
      <c r="J32" s="107">
        <v>0</v>
      </c>
      <c r="K32" s="108">
        <v>5</v>
      </c>
      <c r="L32" s="109">
        <v>1790</v>
      </c>
      <c r="M32" s="110">
        <v>7</v>
      </c>
      <c r="N32" s="111">
        <v>5555</v>
      </c>
      <c r="Q32" s="79"/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 t="s">
        <v>7</v>
      </c>
      <c r="C33" s="129">
        <v>3</v>
      </c>
      <c r="D33" s="130">
        <v>1604</v>
      </c>
      <c r="E33" s="102">
        <v>0</v>
      </c>
      <c r="F33" s="103">
        <v>0</v>
      </c>
      <c r="G33" s="104">
        <v>2</v>
      </c>
      <c r="H33" s="105">
        <v>178</v>
      </c>
      <c r="I33" s="106">
        <v>1</v>
      </c>
      <c r="J33" s="107">
        <v>788</v>
      </c>
      <c r="K33" s="108">
        <v>0</v>
      </c>
      <c r="L33" s="109">
        <v>0</v>
      </c>
      <c r="M33" s="110">
        <v>3</v>
      </c>
      <c r="N33" s="111">
        <v>966</v>
      </c>
      <c r="P33" s="85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Q34" s="79"/>
      <c r="R34" s="81"/>
      <c r="S34" s="79"/>
      <c r="T34" s="81"/>
      <c r="U34" s="79"/>
      <c r="V34" s="81"/>
      <c r="W34" s="79"/>
      <c r="X34" s="81"/>
      <c r="Y34" s="79"/>
      <c r="Z34" s="84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55</v>
      </c>
      <c r="B35" s="77" t="s">
        <v>6</v>
      </c>
      <c r="C35" s="129">
        <v>46</v>
      </c>
      <c r="D35" s="130">
        <v>51408.902330000004</v>
      </c>
      <c r="E35" s="102">
        <v>12</v>
      </c>
      <c r="F35" s="103">
        <v>40454</v>
      </c>
      <c r="G35" s="104">
        <v>20</v>
      </c>
      <c r="H35" s="105">
        <v>5062</v>
      </c>
      <c r="I35" s="106">
        <v>21</v>
      </c>
      <c r="J35" s="107">
        <v>25219.322</v>
      </c>
      <c r="K35" s="122">
        <v>26</v>
      </c>
      <c r="L35" s="123">
        <v>13436</v>
      </c>
      <c r="M35" s="110">
        <v>79</v>
      </c>
      <c r="N35" s="111">
        <v>84171.322</v>
      </c>
      <c r="Q35" s="79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82"/>
      <c r="B36" s="83"/>
      <c r="C36" s="129"/>
      <c r="D36" s="130"/>
      <c r="E36" s="112"/>
      <c r="F36" s="113"/>
      <c r="G36" s="114"/>
      <c r="H36" s="115"/>
      <c r="I36" s="116"/>
      <c r="J36" s="117"/>
      <c r="K36" s="118"/>
      <c r="L36" s="119"/>
      <c r="M36" s="120"/>
      <c r="N36" s="121"/>
      <c r="Q36" s="79"/>
      <c r="R36" s="81"/>
      <c r="S36" s="79"/>
      <c r="T36" s="81"/>
      <c r="U36" s="79"/>
      <c r="V36" s="81"/>
      <c r="W36" s="79"/>
      <c r="X36" s="81"/>
      <c r="Y36" s="79"/>
      <c r="Z36" s="84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9" customHeight="1" x14ac:dyDescent="0.25">
      <c r="A37" s="76" t="s">
        <v>16</v>
      </c>
      <c r="B37" s="77"/>
      <c r="C37" s="129">
        <v>446</v>
      </c>
      <c r="D37" s="130">
        <v>12812.56</v>
      </c>
      <c r="E37" s="102">
        <v>117</v>
      </c>
      <c r="F37" s="103">
        <v>26853</v>
      </c>
      <c r="G37" s="104">
        <v>137</v>
      </c>
      <c r="H37" s="105">
        <v>5711</v>
      </c>
      <c r="I37" s="106">
        <v>92</v>
      </c>
      <c r="J37" s="107">
        <v>1069.2579999999998</v>
      </c>
      <c r="K37" s="122">
        <v>157</v>
      </c>
      <c r="L37" s="123">
        <v>2774</v>
      </c>
      <c r="M37" s="110">
        <v>503</v>
      </c>
      <c r="N37" s="111">
        <v>36407.258000000002</v>
      </c>
      <c r="O37" s="86"/>
      <c r="P37" s="86"/>
      <c r="Q37" s="79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29"/>
      <c r="D38" s="130"/>
      <c r="E38" s="112"/>
      <c r="F38" s="113"/>
      <c r="G38" s="114"/>
      <c r="H38" s="115"/>
      <c r="I38" s="116"/>
      <c r="J38" s="117"/>
      <c r="K38" s="118"/>
      <c r="L38" s="119"/>
      <c r="M38" s="120"/>
      <c r="N38" s="121"/>
      <c r="P38" s="86"/>
      <c r="Q38" s="79"/>
      <c r="R38" s="79"/>
      <c r="S38" s="79"/>
      <c r="T38" s="79"/>
      <c r="U38" s="79"/>
      <c r="V38" s="79"/>
      <c r="W38" s="79"/>
      <c r="X38" s="79"/>
      <c r="Y38" s="79"/>
      <c r="Z38" s="80"/>
      <c r="AA38" s="79"/>
      <c r="AB38" s="79"/>
      <c r="AC38" s="79"/>
      <c r="AD38" s="79"/>
      <c r="AE38" s="79"/>
      <c r="AF38" s="79"/>
      <c r="AG38" s="79"/>
      <c r="AH38" s="79"/>
      <c r="AI38" s="79"/>
      <c r="AJ38" s="79"/>
    </row>
    <row r="39" spans="1:36" s="91" customFormat="1" ht="12.9" customHeight="1" x14ac:dyDescent="0.25">
      <c r="A39" s="87" t="s">
        <v>0</v>
      </c>
      <c r="B39" s="88"/>
      <c r="C39" s="171">
        <v>1024</v>
      </c>
      <c r="D39" s="172">
        <v>184836.60420999999</v>
      </c>
      <c r="E39" s="124">
        <v>235</v>
      </c>
      <c r="F39" s="154">
        <v>84428</v>
      </c>
      <c r="G39" s="125">
        <v>272</v>
      </c>
      <c r="H39" s="155">
        <v>42752</v>
      </c>
      <c r="I39" s="124">
        <v>224</v>
      </c>
      <c r="J39" s="154">
        <v>45130.94</v>
      </c>
      <c r="K39" s="125">
        <v>305</v>
      </c>
      <c r="L39" s="153">
        <v>38786</v>
      </c>
      <c r="M39" s="126">
        <v>1036</v>
      </c>
      <c r="N39" s="126">
        <v>211096.94</v>
      </c>
      <c r="O39" s="89"/>
      <c r="P39" s="90"/>
      <c r="Q39" s="79"/>
      <c r="R39" s="80"/>
      <c r="S39" s="79"/>
      <c r="T39" s="80"/>
      <c r="U39" s="79"/>
      <c r="V39" s="80"/>
      <c r="W39" s="79"/>
      <c r="X39" s="80"/>
      <c r="Y39" s="79"/>
      <c r="Z39" s="81"/>
      <c r="AA39" s="79"/>
      <c r="AB39" s="80"/>
      <c r="AC39" s="79"/>
      <c r="AD39" s="80"/>
      <c r="AE39" s="79"/>
      <c r="AF39" s="80"/>
      <c r="AG39" s="79"/>
      <c r="AH39" s="80"/>
      <c r="AI39" s="79"/>
      <c r="AJ39" s="80"/>
    </row>
    <row r="40" spans="1:36" s="70" customFormat="1" ht="12.9" customHeight="1" thickBot="1" x14ac:dyDescent="0.3">
      <c r="A40" s="131"/>
      <c r="B40" s="132"/>
      <c r="C40" s="133"/>
      <c r="D40" s="134"/>
      <c r="E40" s="135"/>
      <c r="F40" s="136"/>
      <c r="G40" s="137"/>
      <c r="H40" s="138"/>
      <c r="I40" s="135"/>
      <c r="J40" s="136"/>
      <c r="K40" s="137"/>
      <c r="L40" s="139"/>
      <c r="M40" s="140"/>
      <c r="N40" s="141"/>
      <c r="O40" s="67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</row>
    <row r="41" spans="1:36" s="95" customFormat="1" ht="7.5" customHeight="1" thickTop="1" x14ac:dyDescent="0.25">
      <c r="A41" s="92" t="s">
        <v>62</v>
      </c>
      <c r="B41" s="93"/>
      <c r="C41" s="94"/>
      <c r="D41" s="94"/>
      <c r="E41" s="92" t="s">
        <v>63</v>
      </c>
      <c r="F41" s="93"/>
      <c r="G41" s="92" t="s">
        <v>64</v>
      </c>
      <c r="H41" s="93"/>
      <c r="I41" s="67" t="s">
        <v>35</v>
      </c>
      <c r="J41" s="67"/>
      <c r="K41" s="67"/>
      <c r="L41" s="67"/>
      <c r="M41" s="67"/>
      <c r="N41" s="67"/>
      <c r="O41" s="67"/>
    </row>
    <row r="42" spans="1:36" s="95" customFormat="1" ht="7.5" customHeight="1" x14ac:dyDescent="0.25">
      <c r="A42" s="96" t="s">
        <v>17</v>
      </c>
      <c r="B42" s="96"/>
      <c r="C42" s="97"/>
      <c r="D42" s="97"/>
      <c r="E42" s="96"/>
      <c r="F42" s="96"/>
      <c r="G42" s="96"/>
      <c r="H42" s="98"/>
      <c r="I42" s="99"/>
      <c r="J42" s="99"/>
      <c r="K42" s="99"/>
      <c r="L42" s="99"/>
      <c r="M42" s="99"/>
      <c r="N42" s="99"/>
      <c r="O42" s="67"/>
    </row>
    <row r="43" spans="1:36" x14ac:dyDescent="0.25">
      <c r="A43" s="100" t="s">
        <v>65</v>
      </c>
    </row>
  </sheetData>
  <mergeCells count="18">
    <mergeCell ref="Q8:R8"/>
    <mergeCell ref="A5:N5"/>
    <mergeCell ref="A8:B9"/>
    <mergeCell ref="C8:D8"/>
    <mergeCell ref="E8:F8"/>
    <mergeCell ref="G8:H8"/>
    <mergeCell ref="I8:J8"/>
    <mergeCell ref="K8:L8"/>
    <mergeCell ref="M8:N8"/>
    <mergeCell ref="S8:T8"/>
    <mergeCell ref="U8:V8"/>
    <mergeCell ref="AG8:AH8"/>
    <mergeCell ref="AI8:AJ8"/>
    <mergeCell ref="Y8:Z8"/>
    <mergeCell ref="AA8:AB8"/>
    <mergeCell ref="AC8:AD8"/>
    <mergeCell ref="AE8:AF8"/>
    <mergeCell ref="W8:X8"/>
  </mergeCells>
  <phoneticPr fontId="9" type="noConversion"/>
  <printOptions horizontalCentered="1"/>
  <pageMargins left="0.75" right="0.75" top="0.68" bottom="0.56999999999999995" header="0.5" footer="0.5"/>
  <pageSetup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39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88671875" style="63" bestFit="1" customWidth="1"/>
    <col min="4" max="4" width="10.6640625" style="63" bestFit="1" customWidth="1"/>
    <col min="5" max="5" width="8" bestFit="1" customWidth="1"/>
    <col min="6" max="6" width="9.441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9.44140625" bestFit="1" customWidth="1"/>
    <col min="13" max="13" width="6.88671875" bestFit="1" customWidth="1"/>
    <col min="14" max="14" width="13.5546875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321" t="s">
        <v>4</v>
      </c>
      <c r="B4" s="322"/>
      <c r="C4" s="335" t="s">
        <v>56</v>
      </c>
      <c r="D4" s="336"/>
      <c r="E4" s="328" t="s">
        <v>43</v>
      </c>
      <c r="F4" s="333"/>
      <c r="G4" s="333" t="s">
        <v>44</v>
      </c>
      <c r="H4" s="333"/>
      <c r="I4" s="329" t="s">
        <v>45</v>
      </c>
      <c r="J4" s="328"/>
      <c r="K4" s="329" t="s">
        <v>46</v>
      </c>
      <c r="L4" s="334"/>
      <c r="M4" s="331" t="s">
        <v>59</v>
      </c>
      <c r="N4" s="332"/>
      <c r="Q4" s="318"/>
      <c r="R4" s="318"/>
      <c r="S4" s="318"/>
      <c r="T4" s="318"/>
      <c r="U4" s="318"/>
      <c r="V4" s="318"/>
      <c r="W4" s="318"/>
      <c r="X4" s="318"/>
      <c r="Y4" s="319"/>
      <c r="Z4" s="319"/>
      <c r="AA4" s="318"/>
      <c r="AB4" s="318"/>
      <c r="AC4" s="318"/>
      <c r="AD4" s="318"/>
      <c r="AE4" s="318"/>
      <c r="AF4" s="318"/>
      <c r="AG4" s="318"/>
      <c r="AH4" s="318"/>
      <c r="AI4" s="319"/>
      <c r="AJ4" s="319"/>
    </row>
    <row r="5" spans="1:36" s="70" customFormat="1" ht="11.1" customHeight="1" x14ac:dyDescent="0.25">
      <c r="A5" s="323"/>
      <c r="B5" s="32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320</v>
      </c>
      <c r="D7" s="130">
        <v>49673.073999999993</v>
      </c>
      <c r="E7" s="102">
        <v>168</v>
      </c>
      <c r="F7" s="103">
        <v>28373.083879999998</v>
      </c>
      <c r="G7" s="104">
        <v>66</v>
      </c>
      <c r="H7" s="105">
        <v>9683.982</v>
      </c>
      <c r="I7" s="106">
        <v>49</v>
      </c>
      <c r="J7" s="107">
        <v>8293.9409999999989</v>
      </c>
      <c r="K7" s="108">
        <v>40</v>
      </c>
      <c r="L7" s="109">
        <v>11749.074999999999</v>
      </c>
      <c r="M7" s="110">
        <f>SUM(E7,G7,I7,K7)</f>
        <v>323</v>
      </c>
      <c r="N7" s="111">
        <f>SUM(F7,H7,J7,L7)</f>
        <v>58100.081879999991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168</v>
      </c>
      <c r="D8" s="130">
        <v>8245.3639999999996</v>
      </c>
      <c r="E8" s="102">
        <v>36</v>
      </c>
      <c r="F8" s="103">
        <v>1766.365</v>
      </c>
      <c r="G8" s="104">
        <v>33</v>
      </c>
      <c r="H8" s="105">
        <v>1483.0920000000001</v>
      </c>
      <c r="I8" s="106">
        <v>19</v>
      </c>
      <c r="J8" s="107">
        <v>1782.0120000000002</v>
      </c>
      <c r="K8" s="108">
        <v>28</v>
      </c>
      <c r="L8" s="109">
        <v>1189.106</v>
      </c>
      <c r="M8" s="110">
        <f>SUM(E8,G8,I8,K8)</f>
        <v>116</v>
      </c>
      <c r="N8" s="111">
        <f>SUM(F8,H8,J8,L8)</f>
        <v>6220.5750000000007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82"/>
      <c r="B9" s="83"/>
      <c r="C9" s="129"/>
      <c r="D9" s="130"/>
      <c r="E9" s="112"/>
      <c r="F9" s="113"/>
      <c r="G9" s="114"/>
      <c r="H9" s="115"/>
      <c r="I9" s="116"/>
      <c r="J9" s="117"/>
      <c r="K9" s="118"/>
      <c r="L9" s="119"/>
      <c r="M9" s="120"/>
      <c r="N9" s="121"/>
      <c r="Q9" s="79"/>
      <c r="R9" s="81"/>
      <c r="S9" s="79"/>
      <c r="T9" s="81"/>
      <c r="U9" s="79"/>
      <c r="V9" s="81"/>
      <c r="W9" s="79"/>
      <c r="X9" s="81"/>
      <c r="Y9" s="79"/>
      <c r="Z9" s="84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 t="s">
        <v>8</v>
      </c>
      <c r="B10" s="77" t="s">
        <v>6</v>
      </c>
      <c r="C10" s="129">
        <v>1</v>
      </c>
      <c r="D10" s="130">
        <v>3500</v>
      </c>
      <c r="E10" s="102">
        <v>1</v>
      </c>
      <c r="F10" s="103">
        <v>15000</v>
      </c>
      <c r="G10" s="104">
        <v>2</v>
      </c>
      <c r="H10" s="105">
        <v>1002.5</v>
      </c>
      <c r="I10" s="106">
        <v>2</v>
      </c>
      <c r="J10" s="107">
        <v>12491.467000000001</v>
      </c>
      <c r="K10" s="108">
        <v>0</v>
      </c>
      <c r="L10" s="109">
        <v>0</v>
      </c>
      <c r="M10" s="110">
        <f>SUM(E10,G10,I10,K10)</f>
        <v>5</v>
      </c>
      <c r="N10" s="111">
        <f>SUM(F10,H10,J10,L10)</f>
        <v>28493.967000000001</v>
      </c>
      <c r="Q10" s="79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9</v>
      </c>
      <c r="B11" s="77" t="s">
        <v>7</v>
      </c>
      <c r="C11" s="129">
        <v>11</v>
      </c>
      <c r="D11" s="130">
        <v>3283.31</v>
      </c>
      <c r="E11" s="102">
        <v>0</v>
      </c>
      <c r="F11" s="103">
        <v>0</v>
      </c>
      <c r="G11" s="104">
        <v>0</v>
      </c>
      <c r="H11" s="105">
        <v>0</v>
      </c>
      <c r="I11" s="106">
        <v>0</v>
      </c>
      <c r="J11" s="107">
        <v>0</v>
      </c>
      <c r="K11" s="108">
        <v>0</v>
      </c>
      <c r="L11" s="109">
        <v>0</v>
      </c>
      <c r="M11" s="110">
        <f>SUM(E11,G11,I11,K11)</f>
        <v>0</v>
      </c>
      <c r="N11" s="111">
        <f>SUM(F11,H11,J11,L11)</f>
        <v>0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82"/>
      <c r="B12" s="83"/>
      <c r="C12" s="129"/>
      <c r="D12" s="130"/>
      <c r="E12" s="112"/>
      <c r="F12" s="113"/>
      <c r="G12" s="114"/>
      <c r="H12" s="115"/>
      <c r="I12" s="116"/>
      <c r="J12" s="117"/>
      <c r="K12" s="118"/>
      <c r="L12" s="119"/>
      <c r="M12" s="120"/>
      <c r="N12" s="121"/>
      <c r="Q12" s="79"/>
      <c r="R12" s="81"/>
      <c r="S12" s="79"/>
      <c r="T12" s="81"/>
      <c r="U12" s="79"/>
      <c r="V12" s="81"/>
      <c r="W12" s="79"/>
      <c r="X12" s="81"/>
      <c r="Y12" s="79"/>
      <c r="Z12" s="84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10</v>
      </c>
      <c r="B13" s="77" t="s">
        <v>6</v>
      </c>
      <c r="C13" s="129">
        <v>0</v>
      </c>
      <c r="D13" s="130">
        <v>0</v>
      </c>
      <c r="E13" s="102">
        <v>0</v>
      </c>
      <c r="F13" s="103">
        <v>0</v>
      </c>
      <c r="G13" s="104">
        <v>0</v>
      </c>
      <c r="H13" s="105">
        <v>0</v>
      </c>
      <c r="I13" s="106">
        <v>0</v>
      </c>
      <c r="J13" s="107">
        <v>0</v>
      </c>
      <c r="K13" s="108">
        <v>0</v>
      </c>
      <c r="L13" s="109">
        <v>0</v>
      </c>
      <c r="M13" s="110">
        <f>SUM(E13,G13,I13,K13)</f>
        <v>0</v>
      </c>
      <c r="N13" s="111">
        <f>SUM(F13,H13,J13,L13)</f>
        <v>0</v>
      </c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7</v>
      </c>
      <c r="C14" s="129">
        <v>0</v>
      </c>
      <c r="D14" s="130">
        <v>0</v>
      </c>
      <c r="E14" s="102">
        <v>0</v>
      </c>
      <c r="F14" s="103">
        <v>0</v>
      </c>
      <c r="G14" s="104">
        <v>0</v>
      </c>
      <c r="H14" s="105">
        <v>0</v>
      </c>
      <c r="I14" s="106">
        <v>1</v>
      </c>
      <c r="J14" s="107">
        <v>200</v>
      </c>
      <c r="K14" s="108">
        <v>0</v>
      </c>
      <c r="L14" s="109">
        <v>0</v>
      </c>
      <c r="M14" s="110">
        <f>SUM(E14,G14,I14,K14)</f>
        <v>1</v>
      </c>
      <c r="N14" s="111">
        <f>SUM(F14,H14,J14,L14)</f>
        <v>200</v>
      </c>
      <c r="Q14" s="79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129"/>
      <c r="D15" s="130"/>
      <c r="E15" s="112"/>
      <c r="F15" s="113"/>
      <c r="G15" s="114"/>
      <c r="H15" s="115"/>
      <c r="I15" s="116"/>
      <c r="J15" s="117"/>
      <c r="K15" s="118"/>
      <c r="L15" s="119"/>
      <c r="M15" s="120"/>
      <c r="N15" s="121"/>
      <c r="Q15" s="79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11</v>
      </c>
      <c r="B16" s="77" t="s">
        <v>6</v>
      </c>
      <c r="C16" s="129">
        <v>2</v>
      </c>
      <c r="D16" s="130">
        <v>77180</v>
      </c>
      <c r="E16" s="102">
        <v>0</v>
      </c>
      <c r="F16" s="103">
        <v>0</v>
      </c>
      <c r="G16" s="104">
        <v>0</v>
      </c>
      <c r="H16" s="105">
        <v>0</v>
      </c>
      <c r="I16" s="106">
        <v>0</v>
      </c>
      <c r="J16" s="107">
        <v>0</v>
      </c>
      <c r="K16" s="108">
        <v>0</v>
      </c>
      <c r="L16" s="109">
        <v>0</v>
      </c>
      <c r="M16" s="110">
        <f>SUM(E16,G16,I16,K16)</f>
        <v>0</v>
      </c>
      <c r="N16" s="111">
        <f>SUM(F16,H16,J16,L16)</f>
        <v>0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129">
        <v>2</v>
      </c>
      <c r="D17" s="130">
        <v>495</v>
      </c>
      <c r="E17" s="102">
        <v>0</v>
      </c>
      <c r="F17" s="103">
        <v>0</v>
      </c>
      <c r="G17" s="104">
        <v>0</v>
      </c>
      <c r="H17" s="105">
        <v>0</v>
      </c>
      <c r="I17" s="106">
        <v>1</v>
      </c>
      <c r="J17" s="107">
        <v>36.944000000000003</v>
      </c>
      <c r="K17" s="108">
        <v>0</v>
      </c>
      <c r="L17" s="109">
        <v>0</v>
      </c>
      <c r="M17" s="110">
        <f>SUM(E17,G17,I17,K17)</f>
        <v>1</v>
      </c>
      <c r="N17" s="111">
        <f>SUM(F17,H17,J17,L17)</f>
        <v>36.944000000000003</v>
      </c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12</v>
      </c>
      <c r="B19" s="77" t="s">
        <v>6</v>
      </c>
      <c r="C19" s="129">
        <v>13</v>
      </c>
      <c r="D19" s="130">
        <v>16932.702999999998</v>
      </c>
      <c r="E19" s="102">
        <v>9</v>
      </c>
      <c r="F19" s="103">
        <v>2410</v>
      </c>
      <c r="G19" s="104">
        <v>1</v>
      </c>
      <c r="H19" s="105">
        <v>500</v>
      </c>
      <c r="I19" s="106">
        <v>1</v>
      </c>
      <c r="J19" s="107">
        <v>867</v>
      </c>
      <c r="K19" s="108">
        <v>2</v>
      </c>
      <c r="L19" s="109">
        <v>4550</v>
      </c>
      <c r="M19" s="110">
        <f>SUM(E19,G19,I19,K19)</f>
        <v>13</v>
      </c>
      <c r="N19" s="111">
        <f>SUM(F19,H19,J19,L19)</f>
        <v>8327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64</v>
      </c>
      <c r="D20" s="130">
        <v>11952.342000000001</v>
      </c>
      <c r="E20" s="102">
        <v>9</v>
      </c>
      <c r="F20" s="103">
        <v>3355.4719999999998</v>
      </c>
      <c r="G20" s="104">
        <v>7</v>
      </c>
      <c r="H20" s="105">
        <v>448.4</v>
      </c>
      <c r="I20" s="106">
        <v>19</v>
      </c>
      <c r="J20" s="107">
        <v>2035.0520000000001</v>
      </c>
      <c r="K20" s="108">
        <v>25</v>
      </c>
      <c r="L20" s="109">
        <v>2025.7840000000001</v>
      </c>
      <c r="M20" s="110">
        <f>SUM(E20,G20,I20,K20)</f>
        <v>60</v>
      </c>
      <c r="N20" s="111">
        <f>SUM(F20,H20,J20,L20)</f>
        <v>7864.7080000000005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82"/>
      <c r="B21" s="83"/>
      <c r="C21" s="129"/>
      <c r="D21" s="130"/>
      <c r="E21" s="112"/>
      <c r="F21" s="113"/>
      <c r="G21" s="114"/>
      <c r="H21" s="115"/>
      <c r="I21" s="116"/>
      <c r="J21" s="117"/>
      <c r="K21" s="118"/>
      <c r="L21" s="119"/>
      <c r="M21" s="120"/>
      <c r="N21" s="121"/>
      <c r="Q21" s="79"/>
      <c r="R21" s="81"/>
      <c r="S21" s="79"/>
      <c r="T21" s="81"/>
      <c r="U21" s="79"/>
      <c r="V21" s="81"/>
      <c r="W21" s="79"/>
      <c r="X21" s="81"/>
      <c r="Y21" s="79"/>
      <c r="Z21" s="84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 t="s">
        <v>13</v>
      </c>
      <c r="B22" s="77" t="s">
        <v>6</v>
      </c>
      <c r="C22" s="129">
        <v>0</v>
      </c>
      <c r="D22" s="130">
        <v>0</v>
      </c>
      <c r="E22" s="102">
        <v>0</v>
      </c>
      <c r="F22" s="103">
        <v>0</v>
      </c>
      <c r="G22" s="104">
        <v>0</v>
      </c>
      <c r="H22" s="105">
        <v>0</v>
      </c>
      <c r="I22" s="106">
        <v>4</v>
      </c>
      <c r="J22" s="107">
        <v>1879.01</v>
      </c>
      <c r="K22" s="108">
        <v>0</v>
      </c>
      <c r="L22" s="109">
        <v>0</v>
      </c>
      <c r="M22" s="110">
        <f>SUM(E22,G22,I22,K22)</f>
        <v>4</v>
      </c>
      <c r="N22" s="111">
        <f>SUM(F22,H22,J22,L22)</f>
        <v>1879.01</v>
      </c>
      <c r="Q22" s="79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/>
      <c r="B23" s="77" t="s">
        <v>7</v>
      </c>
      <c r="C23" s="129">
        <v>1</v>
      </c>
      <c r="D23" s="130">
        <v>450</v>
      </c>
      <c r="E23" s="102">
        <v>0</v>
      </c>
      <c r="F23" s="103">
        <v>0</v>
      </c>
      <c r="G23" s="104">
        <v>0</v>
      </c>
      <c r="H23" s="105">
        <v>0</v>
      </c>
      <c r="I23" s="106">
        <v>0</v>
      </c>
      <c r="J23" s="107">
        <v>0</v>
      </c>
      <c r="K23" s="108">
        <v>0</v>
      </c>
      <c r="L23" s="109">
        <v>0</v>
      </c>
      <c r="M23" s="110">
        <f>SUM(E23,G23,I23,K23)</f>
        <v>0</v>
      </c>
      <c r="N23" s="111">
        <f>SUM(F23,H23,J23,L23)</f>
        <v>0</v>
      </c>
      <c r="P23" s="85"/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82"/>
      <c r="B24" s="83"/>
      <c r="C24" s="129"/>
      <c r="D24" s="130"/>
      <c r="E24" s="112"/>
      <c r="F24" s="113"/>
      <c r="G24" s="114"/>
      <c r="H24" s="115"/>
      <c r="I24" s="116"/>
      <c r="J24" s="117"/>
      <c r="K24" s="118"/>
      <c r="L24" s="119"/>
      <c r="M24" s="120"/>
      <c r="N24" s="121"/>
      <c r="Q24" s="79"/>
      <c r="R24" s="81"/>
      <c r="S24" s="79"/>
      <c r="T24" s="81"/>
      <c r="U24" s="79"/>
      <c r="V24" s="81"/>
      <c r="W24" s="79"/>
      <c r="X24" s="81"/>
      <c r="Y24" s="79"/>
      <c r="Z24" s="84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 t="s">
        <v>14</v>
      </c>
      <c r="B25" s="77" t="s">
        <v>6</v>
      </c>
      <c r="C25" s="129">
        <v>0</v>
      </c>
      <c r="D25" s="130">
        <v>0</v>
      </c>
      <c r="E25" s="102">
        <v>0</v>
      </c>
      <c r="F25" s="103">
        <v>0</v>
      </c>
      <c r="G25" s="104">
        <v>0</v>
      </c>
      <c r="H25" s="105">
        <v>0</v>
      </c>
      <c r="I25" s="106">
        <v>0</v>
      </c>
      <c r="J25" s="107">
        <v>0</v>
      </c>
      <c r="K25" s="108">
        <v>0</v>
      </c>
      <c r="L25" s="109">
        <v>0</v>
      </c>
      <c r="M25" s="110">
        <f>SUM(E25,G25,I25,K25)</f>
        <v>0</v>
      </c>
      <c r="N25" s="111">
        <f>SUM(F25,H25,J25,L25)</f>
        <v>0</v>
      </c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 t="s">
        <v>15</v>
      </c>
      <c r="B26" s="77" t="s">
        <v>7</v>
      </c>
      <c r="C26" s="129">
        <v>1</v>
      </c>
      <c r="D26" s="130">
        <v>353</v>
      </c>
      <c r="E26" s="102">
        <v>0</v>
      </c>
      <c r="F26" s="103">
        <v>0</v>
      </c>
      <c r="G26" s="104">
        <v>1</v>
      </c>
      <c r="H26" s="105">
        <v>50</v>
      </c>
      <c r="I26" s="106">
        <v>0</v>
      </c>
      <c r="J26" s="107">
        <v>0</v>
      </c>
      <c r="K26" s="108">
        <v>0</v>
      </c>
      <c r="L26" s="109">
        <v>0</v>
      </c>
      <c r="M26" s="110">
        <f>SUM(E26,G26,I26,K26)</f>
        <v>1</v>
      </c>
      <c r="N26" s="111">
        <f>SUM(F26,H26,J26,L26)</f>
        <v>50</v>
      </c>
      <c r="Q26" s="79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129"/>
      <c r="D27" s="130"/>
      <c r="E27" s="112"/>
      <c r="F27" s="113"/>
      <c r="G27" s="114"/>
      <c r="H27" s="115"/>
      <c r="I27" s="116"/>
      <c r="J27" s="117"/>
      <c r="K27" s="118"/>
      <c r="L27" s="119"/>
      <c r="M27" s="120"/>
      <c r="N27" s="121"/>
      <c r="P27" s="86"/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19</v>
      </c>
      <c r="B28" s="77" t="s">
        <v>6</v>
      </c>
      <c r="C28" s="129">
        <v>1</v>
      </c>
      <c r="D28" s="130">
        <v>1480.327</v>
      </c>
      <c r="E28" s="102">
        <v>0</v>
      </c>
      <c r="F28" s="103">
        <v>0</v>
      </c>
      <c r="G28" s="104">
        <v>1</v>
      </c>
      <c r="H28" s="105">
        <v>10</v>
      </c>
      <c r="I28" s="106">
        <v>1</v>
      </c>
      <c r="J28" s="107">
        <v>35</v>
      </c>
      <c r="K28" s="108">
        <v>3</v>
      </c>
      <c r="L28" s="109">
        <v>7793.8559999999998</v>
      </c>
      <c r="M28" s="110">
        <f>SUM(E28,G28,I28,K28)</f>
        <v>5</v>
      </c>
      <c r="N28" s="111">
        <f>SUM(F28,H28,J28,L28)</f>
        <v>7838.8559999999998</v>
      </c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129">
        <v>6</v>
      </c>
      <c r="D29" s="130">
        <v>1792.3</v>
      </c>
      <c r="E29" s="102">
        <v>0</v>
      </c>
      <c r="F29" s="103">
        <v>0</v>
      </c>
      <c r="G29" s="104">
        <v>0</v>
      </c>
      <c r="H29" s="105">
        <v>0</v>
      </c>
      <c r="I29" s="106">
        <v>0</v>
      </c>
      <c r="J29" s="107">
        <v>0</v>
      </c>
      <c r="K29" s="108">
        <v>3</v>
      </c>
      <c r="L29" s="109">
        <v>1604</v>
      </c>
      <c r="M29" s="110">
        <f>SUM(E29,G29,I29,K29)</f>
        <v>3</v>
      </c>
      <c r="N29" s="111">
        <f>SUM(F29,H29,J29,L29)</f>
        <v>1604</v>
      </c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55</v>
      </c>
      <c r="B31" s="77" t="s">
        <v>6</v>
      </c>
      <c r="C31" s="129">
        <v>69</v>
      </c>
      <c r="D31" s="130">
        <v>135027.58199999999</v>
      </c>
      <c r="E31" s="102">
        <v>18</v>
      </c>
      <c r="F31" s="103">
        <v>7779.6683300000004</v>
      </c>
      <c r="G31" s="104">
        <v>10</v>
      </c>
      <c r="H31" s="105">
        <v>20264.975000000002</v>
      </c>
      <c r="I31" s="106">
        <v>8</v>
      </c>
      <c r="J31" s="107">
        <v>9863.1820000000007</v>
      </c>
      <c r="K31" s="122">
        <v>10</v>
      </c>
      <c r="L31" s="123">
        <v>13501.076999999999</v>
      </c>
      <c r="M31" s="110">
        <f>SUM(E31,G31,I31,K31)</f>
        <v>46</v>
      </c>
      <c r="N31" s="111">
        <f>SUM(F31,H31,J31,L31)</f>
        <v>51408.902330000004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82"/>
      <c r="B32" s="83"/>
      <c r="C32" s="129"/>
      <c r="D32" s="130"/>
      <c r="E32" s="112"/>
      <c r="F32" s="113"/>
      <c r="G32" s="114"/>
      <c r="H32" s="115"/>
      <c r="I32" s="116"/>
      <c r="J32" s="117"/>
      <c r="K32" s="118"/>
      <c r="L32" s="119"/>
      <c r="M32" s="120"/>
      <c r="N32" s="121"/>
      <c r="Q32" s="79"/>
      <c r="R32" s="81"/>
      <c r="S32" s="79"/>
      <c r="T32" s="81"/>
      <c r="U32" s="79"/>
      <c r="V32" s="81"/>
      <c r="W32" s="79"/>
      <c r="X32" s="81"/>
      <c r="Y32" s="79"/>
      <c r="Z32" s="84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16</v>
      </c>
      <c r="B33" s="77"/>
      <c r="C33" s="129">
        <v>496</v>
      </c>
      <c r="D33" s="130">
        <v>12639.124000000002</v>
      </c>
      <c r="E33" s="102">
        <v>123</v>
      </c>
      <c r="F33" s="103">
        <v>1849.4609999999998</v>
      </c>
      <c r="G33" s="104">
        <v>132</v>
      </c>
      <c r="H33" s="105">
        <v>3625.8440000000001</v>
      </c>
      <c r="I33" s="106">
        <v>97</v>
      </c>
      <c r="J33" s="107">
        <v>4764.0859999999993</v>
      </c>
      <c r="K33" s="122">
        <v>94</v>
      </c>
      <c r="L33" s="123">
        <v>2573.1689999999999</v>
      </c>
      <c r="M33" s="110">
        <f>SUM(E33,G33,I33,K33)</f>
        <v>446</v>
      </c>
      <c r="N33" s="111">
        <f>SUM(F33,H33,J33,L33)</f>
        <v>12812.56</v>
      </c>
      <c r="O33" s="86"/>
      <c r="P33" s="86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86"/>
      <c r="Q34" s="79"/>
      <c r="R34" s="79"/>
      <c r="S34" s="79"/>
      <c r="T34" s="79"/>
      <c r="U34" s="79"/>
      <c r="V34" s="79"/>
      <c r="W34" s="79"/>
      <c r="X34" s="79"/>
      <c r="Y34" s="79"/>
      <c r="Z34" s="80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s="91" customFormat="1" ht="12.9" customHeight="1" x14ac:dyDescent="0.25">
      <c r="A35" s="87" t="s">
        <v>0</v>
      </c>
      <c r="B35" s="88"/>
      <c r="C35" s="276">
        <f>SUM(C7:C33)</f>
        <v>1155</v>
      </c>
      <c r="D35" s="277">
        <f>SUM(D7:D33)</f>
        <v>323004.12599999999</v>
      </c>
      <c r="E35" s="124">
        <f t="shared" ref="E35:L35" si="0">SUM(E7:E34)</f>
        <v>364</v>
      </c>
      <c r="F35" s="154">
        <f t="shared" si="0"/>
        <v>60534.050210000001</v>
      </c>
      <c r="G35" s="125">
        <f t="shared" si="0"/>
        <v>253</v>
      </c>
      <c r="H35" s="155">
        <f t="shared" si="0"/>
        <v>37068.792999999998</v>
      </c>
      <c r="I35" s="124">
        <f t="shared" si="0"/>
        <v>202</v>
      </c>
      <c r="J35" s="154">
        <f t="shared" si="0"/>
        <v>42247.693999999989</v>
      </c>
      <c r="K35" s="125">
        <f t="shared" si="0"/>
        <v>205</v>
      </c>
      <c r="L35" s="153">
        <f t="shared" si="0"/>
        <v>44986.066999999995</v>
      </c>
      <c r="M35" s="126">
        <f>SUM(M7:M33)</f>
        <v>1024</v>
      </c>
      <c r="N35" s="278">
        <f>SUM(N7:N33)</f>
        <v>184836.60420999999</v>
      </c>
      <c r="O35" s="89"/>
      <c r="P35" s="90"/>
      <c r="Q35" s="79"/>
      <c r="R35" s="80"/>
      <c r="S35" s="79"/>
      <c r="T35" s="80"/>
      <c r="U35" s="79"/>
      <c r="V35" s="80"/>
      <c r="W35" s="79"/>
      <c r="X35" s="80"/>
      <c r="Y35" s="79"/>
      <c r="Z35" s="81"/>
      <c r="AA35" s="79"/>
      <c r="AB35" s="80"/>
      <c r="AC35" s="79"/>
      <c r="AD35" s="80"/>
      <c r="AE35" s="79"/>
      <c r="AF35" s="80"/>
      <c r="AG35" s="79"/>
      <c r="AH35" s="80"/>
      <c r="AI35" s="79"/>
      <c r="AJ35" s="80"/>
    </row>
    <row r="36" spans="1:36" s="70" customFormat="1" ht="12.9" customHeight="1" thickBot="1" x14ac:dyDescent="0.3">
      <c r="A36" s="131"/>
      <c r="B36" s="132"/>
      <c r="C36" s="133"/>
      <c r="D36" s="134"/>
      <c r="E36" s="135"/>
      <c r="F36" s="136"/>
      <c r="G36" s="137"/>
      <c r="H36" s="138"/>
      <c r="I36" s="135"/>
      <c r="J36" s="136"/>
      <c r="K36" s="137"/>
      <c r="L36" s="139"/>
      <c r="M36" s="140"/>
      <c r="N36" s="141"/>
      <c r="O36" s="67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s="27" customFormat="1" ht="7.5" customHeight="1" thickTop="1" x14ac:dyDescent="0.25">
      <c r="A37" s="29" t="s">
        <v>21</v>
      </c>
      <c r="B37" s="30"/>
      <c r="C37" s="60"/>
      <c r="D37" s="60"/>
      <c r="E37" s="29" t="s">
        <v>22</v>
      </c>
      <c r="F37" s="30"/>
      <c r="G37" s="29" t="s">
        <v>20</v>
      </c>
      <c r="H37" s="30"/>
      <c r="I37" s="8" t="s">
        <v>35</v>
      </c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 t="s">
        <v>58</v>
      </c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47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9.33203125" style="63" customWidth="1"/>
    <col min="4" max="4" width="10.6640625" style="63" bestFit="1" customWidth="1"/>
    <col min="5" max="5" width="7.5546875" bestFit="1" customWidth="1"/>
    <col min="6" max="6" width="9.441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10.6640625" bestFit="1" customWidth="1"/>
    <col min="13" max="13" width="6.88671875" bestFit="1" customWidth="1"/>
    <col min="14" max="14" width="9.55468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321" t="s">
        <v>4</v>
      </c>
      <c r="B4" s="322"/>
      <c r="C4" s="335" t="s">
        <v>51</v>
      </c>
      <c r="D4" s="336"/>
      <c r="E4" s="328" t="s">
        <v>43</v>
      </c>
      <c r="F4" s="333"/>
      <c r="G4" s="333" t="s">
        <v>44</v>
      </c>
      <c r="H4" s="333"/>
      <c r="I4" s="329" t="s">
        <v>45</v>
      </c>
      <c r="J4" s="328"/>
      <c r="K4" s="329" t="s">
        <v>46</v>
      </c>
      <c r="L4" s="334"/>
      <c r="M4" s="331" t="s">
        <v>52</v>
      </c>
      <c r="N4" s="332"/>
      <c r="Q4" s="318"/>
      <c r="R4" s="318"/>
      <c r="S4" s="318"/>
      <c r="T4" s="318"/>
      <c r="U4" s="318"/>
      <c r="V4" s="318"/>
      <c r="W4" s="318"/>
      <c r="X4" s="318"/>
      <c r="Y4" s="319"/>
      <c r="Z4" s="319"/>
      <c r="AA4" s="318"/>
      <c r="AB4" s="318"/>
      <c r="AC4" s="318"/>
      <c r="AD4" s="318"/>
      <c r="AE4" s="318"/>
      <c r="AF4" s="318"/>
      <c r="AG4" s="318"/>
      <c r="AH4" s="318"/>
      <c r="AI4" s="319"/>
      <c r="AJ4" s="319"/>
    </row>
    <row r="5" spans="1:36" s="70" customFormat="1" ht="11.1" customHeight="1" x14ac:dyDescent="0.25">
      <c r="A5" s="323"/>
      <c r="B5" s="32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318</v>
      </c>
      <c r="D7" s="130">
        <v>55855.64</v>
      </c>
      <c r="E7" s="102">
        <v>69</v>
      </c>
      <c r="F7" s="103">
        <v>10428.615000000002</v>
      </c>
      <c r="G7" s="104">
        <v>80</v>
      </c>
      <c r="H7" s="105">
        <v>11266.864</v>
      </c>
      <c r="I7" s="106">
        <v>83</v>
      </c>
      <c r="J7" s="107">
        <v>13520.333999999999</v>
      </c>
      <c r="K7" s="108">
        <v>88</v>
      </c>
      <c r="L7" s="109">
        <v>14457.261</v>
      </c>
      <c r="M7" s="110">
        <f>SUM(E7,G7,I7,K7)</f>
        <v>320</v>
      </c>
      <c r="N7" s="111">
        <f>SUM(F7,H7,J7,L7)</f>
        <v>49673.073999999993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154</v>
      </c>
      <c r="D8" s="130">
        <v>6375.13</v>
      </c>
      <c r="E8" s="102">
        <v>41</v>
      </c>
      <c r="F8" s="103">
        <v>2329.192</v>
      </c>
      <c r="G8" s="104">
        <v>47</v>
      </c>
      <c r="H8" s="105">
        <v>2683.7150000000001</v>
      </c>
      <c r="I8" s="106">
        <v>41</v>
      </c>
      <c r="J8" s="107">
        <v>2024.7449999999999</v>
      </c>
      <c r="K8" s="108">
        <v>39</v>
      </c>
      <c r="L8" s="109">
        <v>1207.712</v>
      </c>
      <c r="M8" s="110">
        <f>SUM(E8,G8,I8,K8)</f>
        <v>168</v>
      </c>
      <c r="N8" s="111">
        <f>SUM(F8,H8,J8,L8)</f>
        <v>8245.3639999999996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76"/>
      <c r="B9" s="77"/>
      <c r="C9" s="129"/>
      <c r="D9" s="130"/>
      <c r="E9" s="102">
        <v>0</v>
      </c>
      <c r="F9" s="103">
        <v>0</v>
      </c>
      <c r="G9" s="104">
        <v>0</v>
      </c>
      <c r="H9" s="105">
        <v>0</v>
      </c>
      <c r="I9" s="106">
        <v>0</v>
      </c>
      <c r="J9" s="107">
        <v>0</v>
      </c>
      <c r="K9" s="108">
        <v>0</v>
      </c>
      <c r="L9" s="109">
        <v>0</v>
      </c>
      <c r="M9" s="110"/>
      <c r="N9" s="111"/>
      <c r="Q9" s="79"/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82"/>
      <c r="B10" s="83"/>
      <c r="C10" s="129"/>
      <c r="D10" s="130"/>
      <c r="E10" s="112"/>
      <c r="F10" s="113"/>
      <c r="G10" s="114"/>
      <c r="H10" s="115"/>
      <c r="I10" s="116"/>
      <c r="J10" s="117"/>
      <c r="K10" s="118"/>
      <c r="L10" s="119"/>
      <c r="M10" s="120"/>
      <c r="N10" s="121"/>
      <c r="Q10" s="79"/>
      <c r="R10" s="81"/>
      <c r="S10" s="79"/>
      <c r="T10" s="81"/>
      <c r="U10" s="79"/>
      <c r="V10" s="81"/>
      <c r="W10" s="79"/>
      <c r="X10" s="81"/>
      <c r="Y10" s="79"/>
      <c r="Z10" s="84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8</v>
      </c>
      <c r="B11" s="77" t="s">
        <v>6</v>
      </c>
      <c r="C11" s="129">
        <v>5</v>
      </c>
      <c r="D11" s="130">
        <v>2870</v>
      </c>
      <c r="E11" s="102">
        <v>0</v>
      </c>
      <c r="F11" s="103">
        <v>0</v>
      </c>
      <c r="G11" s="104">
        <v>0</v>
      </c>
      <c r="H11" s="105">
        <v>0</v>
      </c>
      <c r="I11" s="106">
        <v>1</v>
      </c>
      <c r="J11" s="107">
        <v>3500</v>
      </c>
      <c r="K11" s="108">
        <v>0</v>
      </c>
      <c r="L11" s="109">
        <v>0</v>
      </c>
      <c r="M11" s="110">
        <f>SUM(E11,G11,I11,K11)</f>
        <v>1</v>
      </c>
      <c r="N11" s="111">
        <f>SUM(F11,H11,J11,L11)</f>
        <v>3500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9</v>
      </c>
      <c r="B12" s="77" t="s">
        <v>7</v>
      </c>
      <c r="C12" s="129">
        <v>5</v>
      </c>
      <c r="D12" s="130">
        <v>250</v>
      </c>
      <c r="E12" s="102">
        <v>1</v>
      </c>
      <c r="F12" s="103">
        <v>2018</v>
      </c>
      <c r="G12" s="104">
        <v>1</v>
      </c>
      <c r="H12" s="105">
        <v>450</v>
      </c>
      <c r="I12" s="106">
        <v>1</v>
      </c>
      <c r="J12" s="107">
        <v>24.5</v>
      </c>
      <c r="K12" s="108">
        <v>8</v>
      </c>
      <c r="L12" s="109">
        <v>790.81</v>
      </c>
      <c r="M12" s="110">
        <f>SUM(E12,G12,I12,K12)</f>
        <v>11</v>
      </c>
      <c r="N12" s="111">
        <f>SUM(F12,H12,J12,L12)</f>
        <v>3283.31</v>
      </c>
      <c r="Q12" s="79"/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/>
      <c r="B13" s="77"/>
      <c r="C13" s="129"/>
      <c r="D13" s="130"/>
      <c r="E13" s="102">
        <v>0</v>
      </c>
      <c r="F13" s="103">
        <v>0</v>
      </c>
      <c r="G13" s="104">
        <v>0</v>
      </c>
      <c r="H13" s="105">
        <v>0</v>
      </c>
      <c r="I13" s="106">
        <v>0</v>
      </c>
      <c r="J13" s="107">
        <v>0</v>
      </c>
      <c r="K13" s="108">
        <v>0</v>
      </c>
      <c r="L13" s="109">
        <v>0</v>
      </c>
      <c r="M13" s="110"/>
      <c r="N13" s="111"/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82"/>
      <c r="B14" s="83"/>
      <c r="C14" s="129"/>
      <c r="D14" s="130"/>
      <c r="E14" s="112"/>
      <c r="F14" s="113"/>
      <c r="G14" s="114"/>
      <c r="H14" s="115"/>
      <c r="I14" s="116"/>
      <c r="J14" s="117"/>
      <c r="K14" s="118"/>
      <c r="L14" s="119"/>
      <c r="M14" s="120"/>
      <c r="N14" s="121"/>
      <c r="Q14" s="79"/>
      <c r="R14" s="81"/>
      <c r="S14" s="79"/>
      <c r="T14" s="81"/>
      <c r="U14" s="79"/>
      <c r="V14" s="81"/>
      <c r="W14" s="79"/>
      <c r="X14" s="81"/>
      <c r="Y14" s="79"/>
      <c r="Z14" s="84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10</v>
      </c>
      <c r="B15" s="77" t="s">
        <v>6</v>
      </c>
      <c r="C15" s="129">
        <v>0</v>
      </c>
      <c r="D15" s="130">
        <v>0</v>
      </c>
      <c r="E15" s="102">
        <v>0</v>
      </c>
      <c r="F15" s="103">
        <v>0</v>
      </c>
      <c r="G15" s="104">
        <v>0</v>
      </c>
      <c r="H15" s="105">
        <v>0</v>
      </c>
      <c r="I15" s="106">
        <v>0</v>
      </c>
      <c r="J15" s="107">
        <v>0</v>
      </c>
      <c r="K15" s="108">
        <v>0</v>
      </c>
      <c r="L15" s="109">
        <v>0</v>
      </c>
      <c r="M15" s="110">
        <f>SUM(E15,G15,I15,K15)</f>
        <v>0</v>
      </c>
      <c r="N15" s="111">
        <f>SUM(F15,H15,J15,L15)</f>
        <v>0</v>
      </c>
      <c r="Q15" s="79"/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/>
      <c r="B16" s="77" t="s">
        <v>7</v>
      </c>
      <c r="C16" s="129">
        <v>7</v>
      </c>
      <c r="D16" s="130">
        <v>3049.4169999999999</v>
      </c>
      <c r="E16" s="102">
        <v>0</v>
      </c>
      <c r="F16" s="103">
        <v>0</v>
      </c>
      <c r="G16" s="104">
        <v>0</v>
      </c>
      <c r="H16" s="105">
        <v>0</v>
      </c>
      <c r="I16" s="106">
        <v>0</v>
      </c>
      <c r="J16" s="107">
        <v>0</v>
      </c>
      <c r="K16" s="108">
        <v>0</v>
      </c>
      <c r="L16" s="109">
        <v>0</v>
      </c>
      <c r="M16" s="110">
        <f>SUM(E16,G16,I16,K16)</f>
        <v>0</v>
      </c>
      <c r="N16" s="111">
        <f>SUM(F16,H16,J16,L16)</f>
        <v>0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/>
      <c r="C17" s="129"/>
      <c r="D17" s="130"/>
      <c r="E17" s="102">
        <v>0</v>
      </c>
      <c r="F17" s="103">
        <v>0</v>
      </c>
      <c r="G17" s="104">
        <v>0</v>
      </c>
      <c r="H17" s="105">
        <v>0</v>
      </c>
      <c r="I17" s="106">
        <v>0</v>
      </c>
      <c r="J17" s="107">
        <v>0</v>
      </c>
      <c r="K17" s="108">
        <v>0</v>
      </c>
      <c r="L17" s="109">
        <v>0</v>
      </c>
      <c r="M17" s="110"/>
      <c r="N17" s="111"/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11</v>
      </c>
      <c r="B19" s="77" t="s">
        <v>6</v>
      </c>
      <c r="C19" s="129">
        <v>2</v>
      </c>
      <c r="D19" s="130">
        <v>22200</v>
      </c>
      <c r="E19" s="102">
        <v>1</v>
      </c>
      <c r="F19" s="103">
        <v>680</v>
      </c>
      <c r="G19" s="104">
        <v>0</v>
      </c>
      <c r="H19" s="105">
        <v>0</v>
      </c>
      <c r="I19" s="106">
        <v>0</v>
      </c>
      <c r="J19" s="107">
        <v>0</v>
      </c>
      <c r="K19" s="108">
        <v>1</v>
      </c>
      <c r="L19" s="109">
        <v>76500</v>
      </c>
      <c r="M19" s="110">
        <f>SUM(E19,G19,I19,K19)</f>
        <v>2</v>
      </c>
      <c r="N19" s="111">
        <f>SUM(F19,H19,J19,L19)</f>
        <v>77180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6</v>
      </c>
      <c r="D20" s="130">
        <v>217</v>
      </c>
      <c r="E20" s="102">
        <v>2</v>
      </c>
      <c r="F20" s="103">
        <v>495</v>
      </c>
      <c r="G20" s="104">
        <v>0</v>
      </c>
      <c r="H20" s="105">
        <v>0</v>
      </c>
      <c r="I20" s="106">
        <v>0</v>
      </c>
      <c r="J20" s="107">
        <v>0</v>
      </c>
      <c r="K20" s="108">
        <v>0</v>
      </c>
      <c r="L20" s="109">
        <v>0</v>
      </c>
      <c r="M20" s="110">
        <f>SUM(E20,G20,I20,K20)</f>
        <v>2</v>
      </c>
      <c r="N20" s="111">
        <f>SUM(F20,H20,J20,L20)</f>
        <v>495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/>
      <c r="C21" s="129"/>
      <c r="D21" s="130"/>
      <c r="E21" s="102">
        <v>0</v>
      </c>
      <c r="F21" s="103">
        <v>0</v>
      </c>
      <c r="G21" s="104">
        <v>0</v>
      </c>
      <c r="H21" s="105">
        <v>0</v>
      </c>
      <c r="I21" s="106">
        <v>0</v>
      </c>
      <c r="J21" s="107">
        <v>0</v>
      </c>
      <c r="K21" s="108">
        <v>0</v>
      </c>
      <c r="L21" s="109">
        <v>0</v>
      </c>
      <c r="M21" s="110"/>
      <c r="N21" s="111"/>
      <c r="Q21" s="79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29"/>
      <c r="D22" s="130"/>
      <c r="E22" s="112"/>
      <c r="F22" s="113"/>
      <c r="G22" s="114"/>
      <c r="H22" s="115"/>
      <c r="I22" s="116"/>
      <c r="J22" s="117"/>
      <c r="K22" s="118"/>
      <c r="L22" s="119"/>
      <c r="M22" s="120"/>
      <c r="N22" s="121"/>
      <c r="Q22" s="79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9">
        <v>9</v>
      </c>
      <c r="D23" s="130">
        <v>21353</v>
      </c>
      <c r="E23" s="102">
        <v>4</v>
      </c>
      <c r="F23" s="103">
        <v>5925.6719999999996</v>
      </c>
      <c r="G23" s="104">
        <v>1</v>
      </c>
      <c r="H23" s="105">
        <v>335</v>
      </c>
      <c r="I23" s="106">
        <v>7</v>
      </c>
      <c r="J23" s="107">
        <v>8866.9850000000006</v>
      </c>
      <c r="K23" s="108">
        <v>1</v>
      </c>
      <c r="L23" s="109">
        <v>1805.046</v>
      </c>
      <c r="M23" s="110">
        <f>SUM(E23,G23,I23,K23)</f>
        <v>13</v>
      </c>
      <c r="N23" s="111">
        <f>SUM(F23,H23,J23,L23)</f>
        <v>16932.702999999998</v>
      </c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9">
        <v>76</v>
      </c>
      <c r="D24" s="130">
        <v>11303</v>
      </c>
      <c r="E24" s="102">
        <v>18</v>
      </c>
      <c r="F24" s="103">
        <v>5340.43</v>
      </c>
      <c r="G24" s="104">
        <v>15</v>
      </c>
      <c r="H24" s="105">
        <v>2314</v>
      </c>
      <c r="I24" s="106">
        <v>21</v>
      </c>
      <c r="J24" s="107">
        <v>3659.6620000000003</v>
      </c>
      <c r="K24" s="108">
        <v>10</v>
      </c>
      <c r="L24" s="109">
        <v>638.25</v>
      </c>
      <c r="M24" s="110">
        <f>SUM(E24,G24,I24,K24)</f>
        <v>64</v>
      </c>
      <c r="N24" s="111">
        <f>SUM(F24,H24,J24,L24)</f>
        <v>11952.342000000001</v>
      </c>
      <c r="Q24" s="79"/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/>
      <c r="C25" s="129"/>
      <c r="D25" s="130"/>
      <c r="E25" s="102">
        <v>0</v>
      </c>
      <c r="F25" s="103">
        <v>0</v>
      </c>
      <c r="G25" s="104">
        <v>0</v>
      </c>
      <c r="H25" s="105">
        <v>0</v>
      </c>
      <c r="I25" s="106">
        <v>0</v>
      </c>
      <c r="J25" s="107">
        <v>0</v>
      </c>
      <c r="K25" s="108">
        <v>0</v>
      </c>
      <c r="L25" s="109">
        <v>0</v>
      </c>
      <c r="M25" s="110"/>
      <c r="N25" s="111"/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82"/>
      <c r="B26" s="83"/>
      <c r="C26" s="129"/>
      <c r="D26" s="130"/>
      <c r="E26" s="112"/>
      <c r="F26" s="113"/>
      <c r="G26" s="114"/>
      <c r="H26" s="115"/>
      <c r="I26" s="116"/>
      <c r="J26" s="117"/>
      <c r="K26" s="118"/>
      <c r="L26" s="119"/>
      <c r="M26" s="120"/>
      <c r="N26" s="121"/>
      <c r="Q26" s="79"/>
      <c r="R26" s="81"/>
      <c r="S26" s="79"/>
      <c r="T26" s="81"/>
      <c r="U26" s="79"/>
      <c r="V26" s="81"/>
      <c r="W26" s="79"/>
      <c r="X26" s="81"/>
      <c r="Y26" s="79"/>
      <c r="Z26" s="84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 t="s">
        <v>13</v>
      </c>
      <c r="B27" s="77" t="s">
        <v>6</v>
      </c>
      <c r="C27" s="129">
        <v>4</v>
      </c>
      <c r="D27" s="130">
        <v>21350</v>
      </c>
      <c r="E27" s="102">
        <v>0</v>
      </c>
      <c r="F27" s="103">
        <v>0</v>
      </c>
      <c r="G27" s="104">
        <v>0</v>
      </c>
      <c r="H27" s="105">
        <v>0</v>
      </c>
      <c r="I27" s="106">
        <v>0</v>
      </c>
      <c r="J27" s="107">
        <v>0</v>
      </c>
      <c r="K27" s="108">
        <v>0</v>
      </c>
      <c r="L27" s="109">
        <v>0</v>
      </c>
      <c r="M27" s="110">
        <f>SUM(E27,G27,I27,K27)</f>
        <v>0</v>
      </c>
      <c r="N27" s="111">
        <f>SUM(F27,H27,J27,L27)</f>
        <v>0</v>
      </c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/>
      <c r="B28" s="77" t="s">
        <v>7</v>
      </c>
      <c r="C28" s="129">
        <v>0</v>
      </c>
      <c r="D28" s="130">
        <v>0</v>
      </c>
      <c r="E28" s="102">
        <v>0</v>
      </c>
      <c r="F28" s="103">
        <v>0</v>
      </c>
      <c r="G28" s="104">
        <v>1</v>
      </c>
      <c r="H28" s="105">
        <v>450</v>
      </c>
      <c r="I28" s="106">
        <v>0</v>
      </c>
      <c r="J28" s="107">
        <v>0</v>
      </c>
      <c r="K28" s="108">
        <v>0</v>
      </c>
      <c r="L28" s="109">
        <v>0</v>
      </c>
      <c r="M28" s="110">
        <f>SUM(E28,G28,I28,K28)</f>
        <v>1</v>
      </c>
      <c r="N28" s="111">
        <f>SUM(F28,H28,J28,L28)</f>
        <v>450</v>
      </c>
      <c r="P28" s="85"/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/>
      <c r="C29" s="129"/>
      <c r="D29" s="130"/>
      <c r="E29" s="102">
        <v>0</v>
      </c>
      <c r="F29" s="103">
        <v>0</v>
      </c>
      <c r="G29" s="104">
        <v>0</v>
      </c>
      <c r="H29" s="105">
        <v>0</v>
      </c>
      <c r="I29" s="106">
        <v>0</v>
      </c>
      <c r="J29" s="107">
        <v>0</v>
      </c>
      <c r="K29" s="108">
        <v>0</v>
      </c>
      <c r="L29" s="109">
        <v>0</v>
      </c>
      <c r="M29" s="110"/>
      <c r="N29" s="111"/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14</v>
      </c>
      <c r="B31" s="77" t="s">
        <v>6</v>
      </c>
      <c r="C31" s="129">
        <v>1</v>
      </c>
      <c r="D31" s="130">
        <v>1300</v>
      </c>
      <c r="E31" s="102">
        <v>0</v>
      </c>
      <c r="F31" s="103">
        <v>0</v>
      </c>
      <c r="G31" s="104">
        <v>0</v>
      </c>
      <c r="H31" s="105">
        <v>0</v>
      </c>
      <c r="I31" s="106">
        <v>0</v>
      </c>
      <c r="J31" s="107">
        <v>0</v>
      </c>
      <c r="K31" s="108">
        <v>0</v>
      </c>
      <c r="L31" s="109">
        <v>0</v>
      </c>
      <c r="M31" s="110">
        <f>SUM(E31,G31,I31,K31)</f>
        <v>0</v>
      </c>
      <c r="N31" s="111">
        <f>SUM(F31,H31,J31,L31)</f>
        <v>0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15</v>
      </c>
      <c r="B32" s="77" t="s">
        <v>7</v>
      </c>
      <c r="C32" s="129">
        <v>2</v>
      </c>
      <c r="D32" s="130"/>
      <c r="E32" s="102">
        <v>1</v>
      </c>
      <c r="F32" s="103">
        <v>353</v>
      </c>
      <c r="G32" s="104">
        <v>0</v>
      </c>
      <c r="H32" s="105">
        <v>0</v>
      </c>
      <c r="I32" s="106">
        <v>0</v>
      </c>
      <c r="J32" s="107">
        <v>0</v>
      </c>
      <c r="K32" s="108">
        <v>0</v>
      </c>
      <c r="L32" s="109">
        <v>0</v>
      </c>
      <c r="M32" s="110">
        <f>SUM(E32,G32,I32,K32)</f>
        <v>1</v>
      </c>
      <c r="N32" s="111">
        <f>SUM(F32,H32,J32,L32)</f>
        <v>353</v>
      </c>
      <c r="Q32" s="79"/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/>
      <c r="C33" s="129"/>
      <c r="D33" s="130"/>
      <c r="E33" s="102">
        <v>0</v>
      </c>
      <c r="F33" s="103">
        <v>0</v>
      </c>
      <c r="G33" s="104">
        <v>0</v>
      </c>
      <c r="H33" s="105">
        <v>0</v>
      </c>
      <c r="I33" s="106">
        <v>0</v>
      </c>
      <c r="J33" s="107">
        <v>0</v>
      </c>
      <c r="K33" s="108">
        <v>0</v>
      </c>
      <c r="L33" s="109">
        <v>0</v>
      </c>
      <c r="M33" s="110"/>
      <c r="N33" s="111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86"/>
      <c r="Q34" s="79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19</v>
      </c>
      <c r="B35" s="77" t="s">
        <v>6</v>
      </c>
      <c r="C35" s="129">
        <v>3</v>
      </c>
      <c r="D35" s="130">
        <v>3488</v>
      </c>
      <c r="E35" s="102">
        <v>1</v>
      </c>
      <c r="F35" s="103">
        <v>1480.327</v>
      </c>
      <c r="G35" s="104">
        <v>0</v>
      </c>
      <c r="H35" s="105">
        <v>0</v>
      </c>
      <c r="I35" s="106">
        <v>0</v>
      </c>
      <c r="J35" s="107">
        <v>0</v>
      </c>
      <c r="K35" s="108">
        <v>0</v>
      </c>
      <c r="L35" s="109">
        <v>0</v>
      </c>
      <c r="M35" s="110">
        <f>SUM(E35,G35,I35,K35)</f>
        <v>1</v>
      </c>
      <c r="N35" s="111">
        <f>SUM(F35,H35,J35,L35)</f>
        <v>1480.327</v>
      </c>
      <c r="Q35" s="79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/>
      <c r="B36" s="77" t="s">
        <v>7</v>
      </c>
      <c r="C36" s="129">
        <v>4</v>
      </c>
      <c r="D36" s="130">
        <v>207.65</v>
      </c>
      <c r="E36" s="102">
        <v>1</v>
      </c>
      <c r="F36" s="103">
        <v>80</v>
      </c>
      <c r="G36" s="104">
        <v>1</v>
      </c>
      <c r="H36" s="105">
        <v>67.3</v>
      </c>
      <c r="I36" s="106">
        <v>1</v>
      </c>
      <c r="J36" s="107">
        <v>950</v>
      </c>
      <c r="K36" s="108">
        <v>3</v>
      </c>
      <c r="L36" s="109">
        <v>695</v>
      </c>
      <c r="M36" s="110">
        <f>SUM(E36,G36,I36,K36)</f>
        <v>6</v>
      </c>
      <c r="N36" s="111">
        <f>SUM(F36,H36,J36,L36)</f>
        <v>1792.3</v>
      </c>
      <c r="P36" s="85"/>
      <c r="Q36" s="79"/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9" customHeight="1" x14ac:dyDescent="0.25">
      <c r="A37" s="76"/>
      <c r="B37" s="77"/>
      <c r="C37" s="129"/>
      <c r="D37" s="130"/>
      <c r="E37" s="102">
        <v>0</v>
      </c>
      <c r="F37" s="103">
        <v>0</v>
      </c>
      <c r="G37" s="104">
        <v>0</v>
      </c>
      <c r="H37" s="105">
        <v>0</v>
      </c>
      <c r="I37" s="106">
        <v>0</v>
      </c>
      <c r="J37" s="107">
        <v>0</v>
      </c>
      <c r="K37" s="108">
        <v>0</v>
      </c>
      <c r="L37" s="109">
        <v>0</v>
      </c>
      <c r="M37" s="110"/>
      <c r="N37" s="111"/>
      <c r="P37" s="85"/>
      <c r="Q37" s="79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29"/>
      <c r="D38" s="130"/>
      <c r="E38" s="112"/>
      <c r="F38" s="113"/>
      <c r="G38" s="114"/>
      <c r="H38" s="115"/>
      <c r="I38" s="116"/>
      <c r="J38" s="117"/>
      <c r="K38" s="118"/>
      <c r="L38" s="119"/>
      <c r="M38" s="120"/>
      <c r="N38" s="121"/>
      <c r="Q38" s="79"/>
      <c r="R38" s="81"/>
      <c r="S38" s="79"/>
      <c r="T38" s="81"/>
      <c r="U38" s="79"/>
      <c r="V38" s="81"/>
      <c r="W38" s="79"/>
      <c r="X38" s="81"/>
      <c r="Y38" s="79"/>
      <c r="Z38" s="84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76" t="s">
        <v>55</v>
      </c>
      <c r="B39" s="77" t="s">
        <v>6</v>
      </c>
      <c r="C39" s="129">
        <v>71</v>
      </c>
      <c r="D39" s="130">
        <v>63575.125</v>
      </c>
      <c r="E39" s="102">
        <v>15</v>
      </c>
      <c r="F39" s="103">
        <v>25546.799999999999</v>
      </c>
      <c r="G39" s="104">
        <v>18</v>
      </c>
      <c r="H39" s="105">
        <v>33194.817000000003</v>
      </c>
      <c r="I39" s="106">
        <v>19</v>
      </c>
      <c r="J39" s="107">
        <v>37706.861000000004</v>
      </c>
      <c r="K39" s="122">
        <v>17</v>
      </c>
      <c r="L39" s="123">
        <v>38579.103999999999</v>
      </c>
      <c r="M39" s="110">
        <f>SUM(E39,G39,I39,K39)</f>
        <v>69</v>
      </c>
      <c r="N39" s="111">
        <f>SUM(F39,H39,J39,L39)</f>
        <v>135027.58199999999</v>
      </c>
      <c r="Q39" s="79"/>
      <c r="R39" s="81"/>
      <c r="S39" s="79"/>
      <c r="T39" s="81"/>
      <c r="U39" s="79"/>
      <c r="V39" s="81"/>
      <c r="W39" s="79"/>
      <c r="X39" s="81"/>
      <c r="Y39" s="79"/>
      <c r="Z39" s="79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82"/>
      <c r="B40" s="83"/>
      <c r="C40" s="129"/>
      <c r="D40" s="130"/>
      <c r="E40" s="112"/>
      <c r="F40" s="113"/>
      <c r="G40" s="114"/>
      <c r="H40" s="115"/>
      <c r="I40" s="116"/>
      <c r="J40" s="117"/>
      <c r="K40" s="118"/>
      <c r="L40" s="119"/>
      <c r="M40" s="120"/>
      <c r="N40" s="121"/>
      <c r="Q40" s="79"/>
      <c r="R40" s="81"/>
      <c r="S40" s="79"/>
      <c r="T40" s="81"/>
      <c r="U40" s="79"/>
      <c r="V40" s="81"/>
      <c r="W40" s="79"/>
      <c r="X40" s="81"/>
      <c r="Y40" s="79"/>
      <c r="Z40" s="84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76" t="s">
        <v>16</v>
      </c>
      <c r="B41" s="77"/>
      <c r="C41" s="129">
        <v>585</v>
      </c>
      <c r="D41" s="130">
        <v>27993.77</v>
      </c>
      <c r="E41" s="102">
        <v>112</v>
      </c>
      <c r="F41" s="103">
        <v>1715.759</v>
      </c>
      <c r="G41" s="104">
        <v>131</v>
      </c>
      <c r="H41" s="105">
        <v>3807.2150000000001</v>
      </c>
      <c r="I41" s="106">
        <v>127</v>
      </c>
      <c r="J41" s="107">
        <v>2893.78</v>
      </c>
      <c r="K41" s="122">
        <v>126</v>
      </c>
      <c r="L41" s="123">
        <v>4222.3700000000008</v>
      </c>
      <c r="M41" s="110">
        <f>SUM(E41,G41,I41,K41)</f>
        <v>496</v>
      </c>
      <c r="N41" s="111">
        <f>SUM(F41,H41,J41,L41)</f>
        <v>12639.124000000002</v>
      </c>
      <c r="O41" s="86"/>
      <c r="P41" s="86"/>
      <c r="Q41" s="79"/>
      <c r="R41" s="81"/>
      <c r="S41" s="79"/>
      <c r="T41" s="81"/>
      <c r="U41" s="79"/>
      <c r="V41" s="81"/>
      <c r="W41" s="79"/>
      <c r="X41" s="81"/>
      <c r="Y41" s="79"/>
      <c r="Z41" s="79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82"/>
      <c r="B42" s="83"/>
      <c r="C42" s="129"/>
      <c r="D42" s="130"/>
      <c r="E42" s="112"/>
      <c r="F42" s="113"/>
      <c r="G42" s="114"/>
      <c r="H42" s="115"/>
      <c r="I42" s="116"/>
      <c r="J42" s="117"/>
      <c r="K42" s="118"/>
      <c r="L42" s="119"/>
      <c r="M42" s="120"/>
      <c r="N42" s="121"/>
      <c r="P42" s="86"/>
      <c r="Q42" s="79"/>
      <c r="R42" s="79"/>
      <c r="S42" s="79"/>
      <c r="T42" s="79"/>
      <c r="U42" s="79"/>
      <c r="V42" s="79"/>
      <c r="W42" s="79"/>
      <c r="X42" s="79"/>
      <c r="Y42" s="79"/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s="91" customFormat="1" ht="12.9" customHeight="1" x14ac:dyDescent="0.25">
      <c r="A43" s="87" t="s">
        <v>0</v>
      </c>
      <c r="B43" s="88"/>
      <c r="C43" s="276">
        <v>1252</v>
      </c>
      <c r="D43" s="277">
        <v>241387.73199999996</v>
      </c>
      <c r="E43" s="124">
        <f>SUM(E7:E41)</f>
        <v>266</v>
      </c>
      <c r="F43" s="154">
        <f t="shared" ref="F43:N43" si="0">SUM(F7:F41)</f>
        <v>56392.794999999998</v>
      </c>
      <c r="G43" s="125">
        <f t="shared" si="0"/>
        <v>295</v>
      </c>
      <c r="H43" s="155">
        <f t="shared" si="0"/>
        <v>54568.910999999993</v>
      </c>
      <c r="I43" s="124">
        <f t="shared" si="0"/>
        <v>301</v>
      </c>
      <c r="J43" s="154">
        <f t="shared" si="0"/>
        <v>73146.866999999998</v>
      </c>
      <c r="K43" s="125">
        <f t="shared" si="0"/>
        <v>293</v>
      </c>
      <c r="L43" s="153">
        <f t="shared" si="0"/>
        <v>138895.55299999999</v>
      </c>
      <c r="M43" s="126">
        <f t="shared" si="0"/>
        <v>1155</v>
      </c>
      <c r="N43" s="278">
        <f t="shared" si="0"/>
        <v>323004.12599999999</v>
      </c>
      <c r="O43" s="89"/>
      <c r="P43" s="90"/>
      <c r="Q43" s="79"/>
      <c r="R43" s="80"/>
      <c r="S43" s="79"/>
      <c r="T43" s="80"/>
      <c r="U43" s="79"/>
      <c r="V43" s="80"/>
      <c r="W43" s="79"/>
      <c r="X43" s="80"/>
      <c r="Y43" s="79"/>
      <c r="Z43" s="81"/>
      <c r="AA43" s="79"/>
      <c r="AB43" s="80"/>
      <c r="AC43" s="79"/>
      <c r="AD43" s="80"/>
      <c r="AE43" s="79"/>
      <c r="AF43" s="80"/>
      <c r="AG43" s="79"/>
      <c r="AH43" s="80"/>
      <c r="AI43" s="79"/>
      <c r="AJ43" s="80"/>
    </row>
    <row r="44" spans="1:36" s="70" customFormat="1" ht="12.9" customHeight="1" thickBot="1" x14ac:dyDescent="0.3">
      <c r="A44" s="131"/>
      <c r="B44" s="132"/>
      <c r="C44" s="133"/>
      <c r="D44" s="134"/>
      <c r="E44" s="135"/>
      <c r="F44" s="136"/>
      <c r="G44" s="137"/>
      <c r="H44" s="138"/>
      <c r="I44" s="135"/>
      <c r="J44" s="136"/>
      <c r="K44" s="137"/>
      <c r="L44" s="139"/>
      <c r="M44" s="140"/>
      <c r="N44" s="141"/>
      <c r="O44" s="67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27" customFormat="1" ht="7.5" customHeight="1" thickTop="1" x14ac:dyDescent="0.25">
      <c r="A45" s="29" t="s">
        <v>21</v>
      </c>
      <c r="B45" s="30"/>
      <c r="C45" s="60"/>
      <c r="D45" s="60"/>
      <c r="E45" s="29" t="s">
        <v>22</v>
      </c>
      <c r="F45" s="30"/>
      <c r="G45" s="29" t="s">
        <v>20</v>
      </c>
      <c r="H45" s="30"/>
      <c r="I45" s="8" t="s">
        <v>35</v>
      </c>
      <c r="J45" s="8"/>
      <c r="K45" s="8"/>
      <c r="L45" s="8"/>
      <c r="M45" s="8"/>
      <c r="N45" s="8"/>
      <c r="O45" s="8"/>
    </row>
    <row r="46" spans="1:36" s="27" customFormat="1" ht="7.5" customHeight="1" x14ac:dyDescent="0.25">
      <c r="A46" s="31" t="s">
        <v>17</v>
      </c>
      <c r="B46" s="31"/>
      <c r="C46" s="61"/>
      <c r="D46" s="61"/>
      <c r="E46" s="31"/>
      <c r="F46" s="31"/>
      <c r="G46" s="31"/>
      <c r="H46" s="32"/>
      <c r="I46" s="34"/>
      <c r="J46" s="34"/>
      <c r="K46" s="34"/>
      <c r="L46" s="34"/>
      <c r="M46" s="34"/>
      <c r="N46" s="34"/>
      <c r="O46" s="8"/>
    </row>
    <row r="47" spans="1:36" x14ac:dyDescent="0.25">
      <c r="A47" s="62"/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0315-F20F-48A5-9CB8-3A7768B7E595}">
  <sheetPr>
    <pageSetUpPr fitToPage="1"/>
  </sheetPr>
  <dimension ref="A1:AJ48"/>
  <sheetViews>
    <sheetView zoomScale="130" zoomScaleNormal="13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185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178</v>
      </c>
      <c r="D5" s="326"/>
      <c r="E5" s="327" t="s">
        <v>180</v>
      </c>
      <c r="F5" s="328"/>
      <c r="G5" s="329" t="s">
        <v>181</v>
      </c>
      <c r="H5" s="328"/>
      <c r="I5" s="329" t="s">
        <v>182</v>
      </c>
      <c r="J5" s="328"/>
      <c r="K5" s="329" t="s">
        <v>183</v>
      </c>
      <c r="L5" s="330"/>
      <c r="M5" s="331" t="s">
        <v>184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296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297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298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3">
      <c r="A8" s="291" t="s">
        <v>1</v>
      </c>
      <c r="B8" s="77" t="s">
        <v>6</v>
      </c>
      <c r="C8" s="250">
        <v>179</v>
      </c>
      <c r="D8" s="251">
        <v>65698</v>
      </c>
      <c r="E8" s="303">
        <v>35</v>
      </c>
      <c r="F8" s="304">
        <v>34177</v>
      </c>
      <c r="G8" s="303"/>
      <c r="H8" s="304"/>
      <c r="I8" s="106"/>
      <c r="J8" s="240"/>
      <c r="K8" s="108"/>
      <c r="L8" s="109"/>
      <c r="M8" s="110">
        <f>SUM(E8,G8,I8,K8)</f>
        <v>35</v>
      </c>
      <c r="N8" s="241">
        <f t="shared" ref="M8:N10" si="0">SUM(F8,H8,J8,L8)</f>
        <v>34177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3">
      <c r="A9" s="291"/>
      <c r="B9" s="77" t="s">
        <v>7</v>
      </c>
      <c r="C9" s="250">
        <v>48</v>
      </c>
      <c r="D9" s="251">
        <v>5199</v>
      </c>
      <c r="E9" s="303">
        <v>12</v>
      </c>
      <c r="F9" s="304">
        <v>587</v>
      </c>
      <c r="G9" s="303"/>
      <c r="H9" s="304"/>
      <c r="I9" s="106"/>
      <c r="J9" s="240"/>
      <c r="K9" s="108"/>
      <c r="L9" s="109"/>
      <c r="M9" s="110">
        <f t="shared" si="0"/>
        <v>12</v>
      </c>
      <c r="N9" s="241">
        <f t="shared" si="0"/>
        <v>587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3">
      <c r="A10" s="291"/>
      <c r="B10" s="77" t="s">
        <v>69</v>
      </c>
      <c r="C10" s="250">
        <v>30</v>
      </c>
      <c r="D10" s="251">
        <v>2844</v>
      </c>
      <c r="E10" s="303">
        <v>5</v>
      </c>
      <c r="F10" s="304">
        <v>318</v>
      </c>
      <c r="G10" s="303"/>
      <c r="H10" s="304"/>
      <c r="I10" s="106"/>
      <c r="J10" s="240"/>
      <c r="K10" s="108"/>
      <c r="L10" s="109"/>
      <c r="M10" s="110">
        <f t="shared" si="0"/>
        <v>5</v>
      </c>
      <c r="N10" s="241">
        <f t="shared" si="0"/>
        <v>318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301"/>
      <c r="F11" s="302"/>
      <c r="G11" s="301"/>
      <c r="H11" s="302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3">
      <c r="A12" s="291" t="s">
        <v>8</v>
      </c>
      <c r="B12" s="77" t="s">
        <v>6</v>
      </c>
      <c r="C12" s="250"/>
      <c r="D12" s="251"/>
      <c r="E12" s="303"/>
      <c r="F12" s="304"/>
      <c r="G12" s="303"/>
      <c r="H12" s="304"/>
      <c r="I12" s="106"/>
      <c r="J12" s="240"/>
      <c r="K12" s="108"/>
      <c r="L12" s="109"/>
      <c r="M12" s="110">
        <f t="shared" ref="M12:N14" si="1">SUM(E12,G12,I12,K12)</f>
        <v>0</v>
      </c>
      <c r="N12" s="241">
        <f t="shared" si="1"/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3">
      <c r="A13" s="291" t="s">
        <v>9</v>
      </c>
      <c r="B13" s="77" t="s">
        <v>7</v>
      </c>
      <c r="C13" s="250"/>
      <c r="D13" s="251"/>
      <c r="E13" s="303"/>
      <c r="F13" s="304"/>
      <c r="G13" s="303"/>
      <c r="H13" s="304"/>
      <c r="I13" s="106"/>
      <c r="J13" s="240"/>
      <c r="K13" s="108"/>
      <c r="L13" s="109"/>
      <c r="M13" s="110">
        <f t="shared" si="1"/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3">
      <c r="A14" s="291"/>
      <c r="B14" s="77" t="s">
        <v>69</v>
      </c>
      <c r="C14" s="250"/>
      <c r="D14" s="251"/>
      <c r="E14" s="303"/>
      <c r="F14" s="304"/>
      <c r="G14" s="303"/>
      <c r="H14" s="304"/>
      <c r="I14" s="106"/>
      <c r="J14" s="240"/>
      <c r="K14" s="108"/>
      <c r="L14" s="109"/>
      <c r="M14" s="110">
        <f t="shared" si="1"/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301"/>
      <c r="F15" s="302"/>
      <c r="G15" s="301"/>
      <c r="H15" s="302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3">
      <c r="A16" s="291" t="s">
        <v>10</v>
      </c>
      <c r="B16" s="77" t="s">
        <v>6</v>
      </c>
      <c r="C16" s="250"/>
      <c r="D16" s="251"/>
      <c r="E16" s="303"/>
      <c r="F16" s="304"/>
      <c r="G16" s="303"/>
      <c r="H16" s="304"/>
      <c r="I16" s="106"/>
      <c r="J16" s="240"/>
      <c r="K16" s="108"/>
      <c r="L16" s="109"/>
      <c r="M16" s="110">
        <f t="shared" ref="M16:N18" si="2">SUM(E16,G16,I16,K16)</f>
        <v>0</v>
      </c>
      <c r="N16" s="241">
        <f t="shared" si="2"/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3">
      <c r="A17" s="291"/>
      <c r="B17" s="77" t="s">
        <v>7</v>
      </c>
      <c r="C17" s="250"/>
      <c r="D17" s="251"/>
      <c r="E17" s="303"/>
      <c r="F17" s="304"/>
      <c r="G17" s="303"/>
      <c r="H17" s="304"/>
      <c r="I17" s="106"/>
      <c r="J17" s="240"/>
      <c r="K17" s="108"/>
      <c r="L17" s="109"/>
      <c r="M17" s="110">
        <f t="shared" si="2"/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3">
      <c r="A18" s="291"/>
      <c r="B18" s="77" t="s">
        <v>69</v>
      </c>
      <c r="C18" s="250"/>
      <c r="D18" s="251"/>
      <c r="E18" s="303"/>
      <c r="F18" s="304"/>
      <c r="G18" s="303"/>
      <c r="H18" s="304"/>
      <c r="I18" s="106"/>
      <c r="J18" s="240"/>
      <c r="K18" s="108"/>
      <c r="L18" s="109"/>
      <c r="M18" s="110">
        <f t="shared" si="2"/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301"/>
      <c r="F19" s="302"/>
      <c r="G19" s="301"/>
      <c r="H19" s="302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3">
      <c r="A20" s="291" t="s">
        <v>11</v>
      </c>
      <c r="B20" s="77" t="s">
        <v>6</v>
      </c>
      <c r="C20" s="250"/>
      <c r="D20" s="251"/>
      <c r="E20" s="303"/>
      <c r="F20" s="304"/>
      <c r="G20" s="303"/>
      <c r="H20" s="304"/>
      <c r="I20" s="106"/>
      <c r="J20" s="240"/>
      <c r="K20" s="108"/>
      <c r="L20" s="109"/>
      <c r="M20" s="110">
        <f t="shared" ref="M20:N22" si="3">SUM(E20,G20,I20,K20)</f>
        <v>0</v>
      </c>
      <c r="N20" s="241">
        <f t="shared" si="3"/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3">
      <c r="A21" s="291"/>
      <c r="B21" s="77" t="s">
        <v>7</v>
      </c>
      <c r="C21" s="250"/>
      <c r="D21" s="251"/>
      <c r="E21" s="303"/>
      <c r="F21" s="304"/>
      <c r="G21" s="303"/>
      <c r="H21" s="304"/>
      <c r="I21" s="106"/>
      <c r="J21" s="240"/>
      <c r="K21" s="108"/>
      <c r="L21" s="109"/>
      <c r="M21" s="110">
        <f t="shared" si="3"/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3">
      <c r="A22" s="291"/>
      <c r="B22" s="77" t="s">
        <v>69</v>
      </c>
      <c r="C22" s="250"/>
      <c r="D22" s="251"/>
      <c r="E22" s="303"/>
      <c r="F22" s="304"/>
      <c r="G22" s="303"/>
      <c r="H22" s="304"/>
      <c r="I22" s="106"/>
      <c r="J22" s="240"/>
      <c r="K22" s="108"/>
      <c r="L22" s="109"/>
      <c r="M22" s="110">
        <f t="shared" si="3"/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301"/>
      <c r="F23" s="302"/>
      <c r="G23" s="301"/>
      <c r="H23" s="302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3">
      <c r="A24" s="291" t="s">
        <v>12</v>
      </c>
      <c r="B24" s="77" t="s">
        <v>6</v>
      </c>
      <c r="C24" s="250">
        <v>23</v>
      </c>
      <c r="D24" s="251">
        <v>77369</v>
      </c>
      <c r="E24" s="303">
        <v>5</v>
      </c>
      <c r="F24" s="304">
        <v>31057</v>
      </c>
      <c r="G24" s="303"/>
      <c r="H24" s="304"/>
      <c r="I24" s="106"/>
      <c r="J24" s="240"/>
      <c r="K24" s="108"/>
      <c r="L24" s="109"/>
      <c r="M24" s="110">
        <f t="shared" ref="M24:N26" si="4">SUM(E24,G24,I24,K24)</f>
        <v>5</v>
      </c>
      <c r="N24" s="241">
        <f t="shared" si="4"/>
        <v>31057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3">
      <c r="A25" s="291"/>
      <c r="B25" s="77" t="s">
        <v>7</v>
      </c>
      <c r="C25" s="250">
        <v>31</v>
      </c>
      <c r="D25" s="251">
        <v>26581</v>
      </c>
      <c r="E25" s="303">
        <v>13</v>
      </c>
      <c r="F25" s="304">
        <v>19358</v>
      </c>
      <c r="G25" s="303"/>
      <c r="H25" s="304"/>
      <c r="I25" s="106"/>
      <c r="J25" s="240"/>
      <c r="K25" s="108"/>
      <c r="L25" s="109"/>
      <c r="M25" s="110">
        <f t="shared" si="4"/>
        <v>13</v>
      </c>
      <c r="N25" s="241">
        <f t="shared" si="4"/>
        <v>19358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3">
      <c r="A26" s="291"/>
      <c r="B26" s="77" t="s">
        <v>69</v>
      </c>
      <c r="C26" s="311">
        <v>59</v>
      </c>
      <c r="D26" s="255">
        <v>18963</v>
      </c>
      <c r="E26" s="303">
        <v>16</v>
      </c>
      <c r="F26" s="304">
        <v>3883</v>
      </c>
      <c r="G26" s="303"/>
      <c r="H26" s="304"/>
      <c r="I26" s="106"/>
      <c r="J26" s="240"/>
      <c r="K26" s="108"/>
      <c r="L26" s="109"/>
      <c r="M26" s="110">
        <f t="shared" si="4"/>
        <v>16</v>
      </c>
      <c r="N26" s="241">
        <f t="shared" si="4"/>
        <v>3883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301"/>
      <c r="F27" s="302"/>
      <c r="G27" s="301"/>
      <c r="H27" s="302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3">
      <c r="A28" s="291" t="s">
        <v>13</v>
      </c>
      <c r="B28" s="77" t="s">
        <v>6</v>
      </c>
      <c r="C28" s="250"/>
      <c r="D28" s="251"/>
      <c r="E28" s="303"/>
      <c r="F28" s="304"/>
      <c r="G28" s="303"/>
      <c r="H28" s="304"/>
      <c r="I28" s="106"/>
      <c r="J28" s="240"/>
      <c r="K28" s="108"/>
      <c r="L28" s="109"/>
      <c r="M28" s="110">
        <f t="shared" ref="M28:N30" si="5">SUM(E28,G28,I28,K28)</f>
        <v>0</v>
      </c>
      <c r="N28" s="241">
        <f t="shared" si="5"/>
        <v>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3">
      <c r="A29" s="291"/>
      <c r="B29" s="77" t="s">
        <v>7</v>
      </c>
      <c r="C29" s="250"/>
      <c r="D29" s="251"/>
      <c r="E29" s="303"/>
      <c r="F29" s="304"/>
      <c r="G29" s="303"/>
      <c r="H29" s="304"/>
      <c r="I29" s="106"/>
      <c r="J29" s="240"/>
      <c r="K29" s="108"/>
      <c r="L29" s="109"/>
      <c r="M29" s="110">
        <f t="shared" si="5"/>
        <v>0</v>
      </c>
      <c r="N29" s="241">
        <f t="shared" si="5"/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3">
      <c r="A30" s="291"/>
      <c r="B30" s="77" t="s">
        <v>69</v>
      </c>
      <c r="C30" s="250"/>
      <c r="D30" s="251"/>
      <c r="E30" s="303"/>
      <c r="F30" s="304"/>
      <c r="G30" s="303"/>
      <c r="H30" s="304"/>
      <c r="I30" s="106"/>
      <c r="J30" s="240"/>
      <c r="K30" s="108"/>
      <c r="L30" s="109"/>
      <c r="M30" s="110">
        <f t="shared" si="5"/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301"/>
      <c r="F31" s="302"/>
      <c r="G31" s="301"/>
      <c r="H31" s="302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3">
      <c r="A32" s="291" t="s">
        <v>14</v>
      </c>
      <c r="B32" s="77" t="s">
        <v>6</v>
      </c>
      <c r="C32" s="250"/>
      <c r="D32" s="251"/>
      <c r="E32" s="303"/>
      <c r="F32" s="304"/>
      <c r="G32" s="303"/>
      <c r="H32" s="304"/>
      <c r="I32" s="106"/>
      <c r="J32" s="240"/>
      <c r="K32" s="108"/>
      <c r="L32" s="109"/>
      <c r="M32" s="110">
        <f t="shared" ref="M32:N34" si="6">SUM(E32,G32,I32,K32)</f>
        <v>0</v>
      </c>
      <c r="N32" s="241">
        <f t="shared" si="6"/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3">
      <c r="A33" s="291" t="s">
        <v>15</v>
      </c>
      <c r="B33" s="77" t="s">
        <v>7</v>
      </c>
      <c r="C33" s="250"/>
      <c r="D33" s="251"/>
      <c r="E33" s="303"/>
      <c r="F33" s="304"/>
      <c r="G33" s="303"/>
      <c r="H33" s="304"/>
      <c r="I33" s="106"/>
      <c r="J33" s="240"/>
      <c r="K33" s="108"/>
      <c r="L33" s="109"/>
      <c r="M33" s="110">
        <f t="shared" si="6"/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3">
      <c r="A34" s="291"/>
      <c r="B34" s="77" t="s">
        <v>69</v>
      </c>
      <c r="C34" s="250"/>
      <c r="D34" s="251"/>
      <c r="E34" s="303"/>
      <c r="F34" s="304"/>
      <c r="G34" s="303"/>
      <c r="H34" s="304"/>
      <c r="I34" s="106"/>
      <c r="J34" s="240"/>
      <c r="K34" s="108"/>
      <c r="L34" s="109"/>
      <c r="M34" s="110">
        <f t="shared" si="6"/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301"/>
      <c r="F35" s="302"/>
      <c r="G35" s="301"/>
      <c r="H35" s="302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3">
      <c r="A36" s="291" t="s">
        <v>19</v>
      </c>
      <c r="B36" s="77" t="s">
        <v>6</v>
      </c>
      <c r="C36" s="250">
        <v>192</v>
      </c>
      <c r="D36" s="251">
        <v>68512</v>
      </c>
      <c r="E36" s="303">
        <v>56</v>
      </c>
      <c r="F36" s="304">
        <v>6169</v>
      </c>
      <c r="G36" s="303"/>
      <c r="H36" s="304"/>
      <c r="I36" s="106"/>
      <c r="J36" s="240"/>
      <c r="K36" s="108"/>
      <c r="L36" s="236"/>
      <c r="M36" s="110">
        <f t="shared" ref="M36:N38" si="7">SUM(E36,G36,I36,K36)</f>
        <v>56</v>
      </c>
      <c r="N36" s="241">
        <f t="shared" si="7"/>
        <v>6169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3">
      <c r="A37" s="291"/>
      <c r="B37" s="77" t="s">
        <v>7</v>
      </c>
      <c r="C37" s="250"/>
      <c r="D37" s="251"/>
      <c r="E37" s="303"/>
      <c r="F37" s="304"/>
      <c r="G37" s="303"/>
      <c r="H37" s="304"/>
      <c r="I37" s="106"/>
      <c r="J37" s="240"/>
      <c r="K37" s="108"/>
      <c r="L37" s="109"/>
      <c r="M37" s="110">
        <f t="shared" si="7"/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3">
      <c r="A38" s="291" t="s">
        <v>170</v>
      </c>
      <c r="B38" s="77"/>
      <c r="C38" s="250">
        <v>101</v>
      </c>
      <c r="D38" s="251">
        <v>69741</v>
      </c>
      <c r="E38" s="303">
        <v>9</v>
      </c>
      <c r="F38" s="304">
        <v>10581</v>
      </c>
      <c r="G38" s="303"/>
      <c r="H38" s="304"/>
      <c r="I38" s="106"/>
      <c r="J38" s="240"/>
      <c r="K38" s="108"/>
      <c r="L38" s="109"/>
      <c r="M38" s="110">
        <f t="shared" si="7"/>
        <v>9</v>
      </c>
      <c r="N38" s="241">
        <f t="shared" si="7"/>
        <v>10581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301"/>
      <c r="F39" s="302"/>
      <c r="G39" s="301"/>
      <c r="H39" s="302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3">
      <c r="A40" s="291" t="s">
        <v>55</v>
      </c>
      <c r="B40" s="77"/>
      <c r="C40" s="250">
        <v>42</v>
      </c>
      <c r="D40" s="251">
        <v>64142</v>
      </c>
      <c r="E40" s="303">
        <v>10</v>
      </c>
      <c r="F40" s="304">
        <v>41668</v>
      </c>
      <c r="G40" s="303"/>
      <c r="H40" s="304"/>
      <c r="I40" s="106"/>
      <c r="J40" s="240"/>
      <c r="K40" s="122"/>
      <c r="L40" s="123"/>
      <c r="M40" s="110">
        <f t="shared" ref="M40:N40" si="8">SUM(E40,G40,I40,K40)</f>
        <v>10</v>
      </c>
      <c r="N40" s="241">
        <f t="shared" si="8"/>
        <v>41668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301"/>
      <c r="F41" s="302"/>
      <c r="G41" s="301"/>
      <c r="H41" s="302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3">
      <c r="A42" s="291" t="s">
        <v>16</v>
      </c>
      <c r="B42" s="77"/>
      <c r="C42" s="250">
        <v>117</v>
      </c>
      <c r="D42" s="251">
        <v>6035</v>
      </c>
      <c r="E42" s="303">
        <v>14</v>
      </c>
      <c r="F42" s="304">
        <v>40</v>
      </c>
      <c r="G42" s="303"/>
      <c r="H42" s="304"/>
      <c r="I42" s="106"/>
      <c r="J42" s="240"/>
      <c r="K42" s="122"/>
      <c r="L42" s="236"/>
      <c r="M42" s="110">
        <f t="shared" ref="M42:N42" si="9">SUM(E42,G42,I42,K42)</f>
        <v>14</v>
      </c>
      <c r="N42" s="241">
        <f t="shared" si="9"/>
        <v>40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301"/>
      <c r="F43" s="302"/>
      <c r="G43" s="301"/>
      <c r="H43" s="302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thickBot="1" x14ac:dyDescent="0.35">
      <c r="A44" s="293" t="s">
        <v>0</v>
      </c>
      <c r="B44" s="88"/>
      <c r="C44" s="307">
        <f t="shared" ref="C44:K44" si="10">SUM(C8:C42)</f>
        <v>822</v>
      </c>
      <c r="D44" s="307">
        <f t="shared" si="10"/>
        <v>405084</v>
      </c>
      <c r="E44" s="307">
        <f t="shared" si="10"/>
        <v>175</v>
      </c>
      <c r="F44" s="307">
        <f t="shared" si="10"/>
        <v>147838</v>
      </c>
      <c r="G44" s="307">
        <f t="shared" si="10"/>
        <v>0</v>
      </c>
      <c r="H44" s="306">
        <f t="shared" si="10"/>
        <v>0</v>
      </c>
      <c r="I44" s="212">
        <f t="shared" si="10"/>
        <v>0</v>
      </c>
      <c r="J44" s="248">
        <f>SUM(J8:J42)</f>
        <v>0</v>
      </c>
      <c r="K44" s="212">
        <f t="shared" si="10"/>
        <v>0</v>
      </c>
      <c r="L44" s="248">
        <f>SUM(L8:L42)</f>
        <v>0</v>
      </c>
      <c r="M44" s="217">
        <f>SUM(M8:M42)</f>
        <v>175</v>
      </c>
      <c r="N44" s="249">
        <f t="shared" ref="N44" si="11">SUM(N8:N42)</f>
        <v>147838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25" right="0.25" top="0.75" bottom="0.75" header="0.3" footer="0.3"/>
  <pageSetup scale="42" fitToHeight="0" orientation="landscape" r:id="rId1"/>
  <colBreaks count="1" manualBreakCount="1">
    <brk id="1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39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88671875" style="63" bestFit="1" customWidth="1"/>
    <col min="4" max="4" width="10.6640625" style="63" bestFit="1" customWidth="1"/>
    <col min="5" max="5" width="8" bestFit="1" customWidth="1"/>
    <col min="6" max="6" width="9.441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9.44140625" bestFit="1" customWidth="1"/>
    <col min="13" max="13" width="6.88671875" bestFit="1" customWidth="1"/>
    <col min="14" max="14" width="9.55468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321" t="s">
        <v>4</v>
      </c>
      <c r="B4" s="322"/>
      <c r="C4" s="335" t="s">
        <v>47</v>
      </c>
      <c r="D4" s="336"/>
      <c r="E4" s="328" t="s">
        <v>43</v>
      </c>
      <c r="F4" s="333"/>
      <c r="G4" s="333" t="s">
        <v>44</v>
      </c>
      <c r="H4" s="333"/>
      <c r="I4" s="329" t="s">
        <v>45</v>
      </c>
      <c r="J4" s="328"/>
      <c r="K4" s="329" t="s">
        <v>46</v>
      </c>
      <c r="L4" s="334"/>
      <c r="M4" s="331" t="s">
        <v>51</v>
      </c>
      <c r="N4" s="332"/>
      <c r="Q4" s="318"/>
      <c r="R4" s="318"/>
      <c r="S4" s="318"/>
      <c r="T4" s="318"/>
      <c r="U4" s="318"/>
      <c r="V4" s="318"/>
      <c r="W4" s="318"/>
      <c r="X4" s="318"/>
      <c r="Y4" s="319"/>
      <c r="Z4" s="319"/>
      <c r="AA4" s="318"/>
      <c r="AB4" s="318"/>
      <c r="AC4" s="318"/>
      <c r="AD4" s="318"/>
      <c r="AE4" s="318"/>
      <c r="AF4" s="318"/>
      <c r="AG4" s="318"/>
      <c r="AH4" s="318"/>
      <c r="AI4" s="319"/>
      <c r="AJ4" s="319"/>
    </row>
    <row r="5" spans="1:36" s="70" customFormat="1" ht="11.1" customHeight="1" x14ac:dyDescent="0.25">
      <c r="A5" s="323"/>
      <c r="B5" s="32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359</v>
      </c>
      <c r="D7" s="130">
        <v>88777.44</v>
      </c>
      <c r="E7" s="102">
        <v>64</v>
      </c>
      <c r="F7" s="103">
        <v>18911.64</v>
      </c>
      <c r="G7" s="104">
        <v>89</v>
      </c>
      <c r="H7" s="105">
        <v>13526</v>
      </c>
      <c r="I7" s="106">
        <v>110</v>
      </c>
      <c r="J7" s="107">
        <v>16230</v>
      </c>
      <c r="K7" s="108">
        <v>55</v>
      </c>
      <c r="L7" s="109">
        <v>7188</v>
      </c>
      <c r="M7" s="191">
        <f>E7+G7+I7+K7</f>
        <v>318</v>
      </c>
      <c r="N7" s="279">
        <f>F7+H7+J7+L7</f>
        <v>55855.64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146</v>
      </c>
      <c r="D8" s="130">
        <v>6380.6679999999988</v>
      </c>
      <c r="E8" s="102">
        <v>42</v>
      </c>
      <c r="F8" s="103">
        <v>1529.13</v>
      </c>
      <c r="G8" s="104">
        <v>43</v>
      </c>
      <c r="H8" s="105">
        <v>1541</v>
      </c>
      <c r="I8" s="106">
        <v>37</v>
      </c>
      <c r="J8" s="107">
        <v>2327</v>
      </c>
      <c r="K8" s="108">
        <v>32</v>
      </c>
      <c r="L8" s="109">
        <v>978</v>
      </c>
      <c r="M8" s="191">
        <f>E8+G8+I8+K8</f>
        <v>154</v>
      </c>
      <c r="N8" s="279">
        <f>F8+H8+J8+L8</f>
        <v>6375.13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82"/>
      <c r="B9" s="83"/>
      <c r="C9" s="129"/>
      <c r="D9" s="130"/>
      <c r="E9" s="112"/>
      <c r="F9" s="113"/>
      <c r="G9" s="114"/>
      <c r="H9" s="115"/>
      <c r="I9" s="116"/>
      <c r="J9" s="117"/>
      <c r="K9" s="118"/>
      <c r="L9" s="119"/>
      <c r="M9" s="120"/>
      <c r="N9" s="121"/>
      <c r="Q9" s="79"/>
      <c r="R9" s="81"/>
      <c r="S9" s="79"/>
      <c r="T9" s="81"/>
      <c r="U9" s="79"/>
      <c r="V9" s="81"/>
      <c r="W9" s="79"/>
      <c r="X9" s="81"/>
      <c r="Y9" s="79"/>
      <c r="Z9" s="84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 t="s">
        <v>8</v>
      </c>
      <c r="B10" s="77" t="s">
        <v>6</v>
      </c>
      <c r="C10" s="129">
        <v>5</v>
      </c>
      <c r="D10" s="130">
        <v>3000.87</v>
      </c>
      <c r="E10" s="102">
        <v>1</v>
      </c>
      <c r="F10" s="103">
        <v>480</v>
      </c>
      <c r="G10" s="104">
        <v>1</v>
      </c>
      <c r="H10" s="105">
        <v>560</v>
      </c>
      <c r="I10" s="106">
        <v>3</v>
      </c>
      <c r="J10" s="107">
        <v>1830</v>
      </c>
      <c r="K10" s="108">
        <v>0</v>
      </c>
      <c r="L10" s="109">
        <v>0</v>
      </c>
      <c r="M10" s="191">
        <f>E10+G10+I10+K10</f>
        <v>5</v>
      </c>
      <c r="N10" s="279">
        <f>F10+H10+J10+L10</f>
        <v>2870</v>
      </c>
      <c r="Q10" s="79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9</v>
      </c>
      <c r="B11" s="77" t="s">
        <v>7</v>
      </c>
      <c r="C11" s="129">
        <v>2</v>
      </c>
      <c r="D11" s="130">
        <v>10008</v>
      </c>
      <c r="E11" s="102">
        <v>1</v>
      </c>
      <c r="F11" s="103">
        <v>90</v>
      </c>
      <c r="G11" s="104">
        <v>1</v>
      </c>
      <c r="H11" s="105">
        <v>18</v>
      </c>
      <c r="I11" s="106">
        <v>1</v>
      </c>
      <c r="J11" s="107">
        <v>82</v>
      </c>
      <c r="K11" s="108">
        <v>2</v>
      </c>
      <c r="L11" s="109">
        <v>60</v>
      </c>
      <c r="M11" s="191">
        <f>E11+G11+I11+K11</f>
        <v>5</v>
      </c>
      <c r="N11" s="279">
        <f>F11+H11+J11+L11</f>
        <v>250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82"/>
      <c r="B12" s="83"/>
      <c r="C12" s="129"/>
      <c r="D12" s="130"/>
      <c r="E12" s="112"/>
      <c r="F12" s="113"/>
      <c r="G12" s="114"/>
      <c r="H12" s="115"/>
      <c r="I12" s="116"/>
      <c r="J12" s="117"/>
      <c r="K12" s="118"/>
      <c r="L12" s="119"/>
      <c r="M12" s="120"/>
      <c r="N12" s="121"/>
      <c r="Q12" s="79"/>
      <c r="R12" s="81"/>
      <c r="S12" s="79"/>
      <c r="T12" s="81"/>
      <c r="U12" s="79"/>
      <c r="V12" s="81"/>
      <c r="W12" s="79"/>
      <c r="X12" s="81"/>
      <c r="Y12" s="79"/>
      <c r="Z12" s="84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10</v>
      </c>
      <c r="B13" s="77" t="s">
        <v>6</v>
      </c>
      <c r="C13" s="129">
        <v>1</v>
      </c>
      <c r="D13" s="130">
        <v>51000</v>
      </c>
      <c r="E13" s="102">
        <v>0</v>
      </c>
      <c r="F13" s="103">
        <v>0</v>
      </c>
      <c r="G13" s="104">
        <v>0</v>
      </c>
      <c r="H13" s="105">
        <v>0</v>
      </c>
      <c r="I13" s="106">
        <v>0</v>
      </c>
      <c r="J13" s="107">
        <v>0</v>
      </c>
      <c r="K13" s="108">
        <v>0</v>
      </c>
      <c r="L13" s="109">
        <v>0</v>
      </c>
      <c r="M13" s="191">
        <f>E13+G13+I13+K13</f>
        <v>0</v>
      </c>
      <c r="N13" s="279">
        <f>F13+H13+J13+L13</f>
        <v>0</v>
      </c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7</v>
      </c>
      <c r="C14" s="129">
        <v>7</v>
      </c>
      <c r="D14" s="130">
        <v>3771.4</v>
      </c>
      <c r="E14" s="102">
        <v>4</v>
      </c>
      <c r="F14" s="103">
        <v>803.41700000000003</v>
      </c>
      <c r="G14" s="104">
        <v>3</v>
      </c>
      <c r="H14" s="105">
        <v>2246</v>
      </c>
      <c r="I14" s="106">
        <v>0</v>
      </c>
      <c r="J14" s="107">
        <v>0</v>
      </c>
      <c r="K14" s="108">
        <v>0</v>
      </c>
      <c r="L14" s="109">
        <v>0</v>
      </c>
      <c r="M14" s="191">
        <f>E14+G14+I14+K14</f>
        <v>7</v>
      </c>
      <c r="N14" s="279">
        <f>F14+H14+J14+L14</f>
        <v>3049.4169999999999</v>
      </c>
      <c r="Q14" s="79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129"/>
      <c r="D15" s="130"/>
      <c r="E15" s="112"/>
      <c r="F15" s="113"/>
      <c r="G15" s="114"/>
      <c r="H15" s="115"/>
      <c r="I15" s="116"/>
      <c r="J15" s="117"/>
      <c r="K15" s="118"/>
      <c r="L15" s="119"/>
      <c r="M15" s="120"/>
      <c r="N15" s="121"/>
      <c r="Q15" s="79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11</v>
      </c>
      <c r="B16" s="77" t="s">
        <v>6</v>
      </c>
      <c r="C16" s="129">
        <v>6</v>
      </c>
      <c r="D16" s="130">
        <v>5225</v>
      </c>
      <c r="E16" s="102">
        <v>1</v>
      </c>
      <c r="F16" s="103">
        <v>2200</v>
      </c>
      <c r="G16" s="104">
        <v>0</v>
      </c>
      <c r="H16" s="105">
        <v>0</v>
      </c>
      <c r="I16" s="106">
        <v>1</v>
      </c>
      <c r="J16" s="107">
        <v>20000</v>
      </c>
      <c r="K16" s="108">
        <v>0</v>
      </c>
      <c r="L16" s="109">
        <v>0</v>
      </c>
      <c r="M16" s="191">
        <f>E16+G16+I16+K16</f>
        <v>2</v>
      </c>
      <c r="N16" s="279">
        <f>F16+H16+J16+L16</f>
        <v>22200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129">
        <v>24</v>
      </c>
      <c r="D17" s="130">
        <v>1698.075</v>
      </c>
      <c r="E17" s="102">
        <v>0</v>
      </c>
      <c r="F17" s="103">
        <v>0</v>
      </c>
      <c r="G17" s="104">
        <v>0</v>
      </c>
      <c r="H17" s="105">
        <v>0</v>
      </c>
      <c r="I17" s="106">
        <v>6</v>
      </c>
      <c r="J17" s="107">
        <v>217</v>
      </c>
      <c r="K17" s="108">
        <v>0</v>
      </c>
      <c r="L17" s="109">
        <v>0</v>
      </c>
      <c r="M17" s="191">
        <f>E17+G17+I17+K17</f>
        <v>6</v>
      </c>
      <c r="N17" s="279">
        <f>F17+H17+J17+L17</f>
        <v>217</v>
      </c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12</v>
      </c>
      <c r="B19" s="77" t="s">
        <v>6</v>
      </c>
      <c r="C19" s="129">
        <v>8</v>
      </c>
      <c r="D19" s="130">
        <v>22917.089999999997</v>
      </c>
      <c r="E19" s="102">
        <v>1</v>
      </c>
      <c r="F19" s="103">
        <v>1750</v>
      </c>
      <c r="G19" s="104">
        <v>3</v>
      </c>
      <c r="H19" s="105">
        <v>2321</v>
      </c>
      <c r="I19" s="106">
        <v>1</v>
      </c>
      <c r="J19" s="107">
        <v>670</v>
      </c>
      <c r="K19" s="108">
        <v>4</v>
      </c>
      <c r="L19" s="109">
        <v>16612</v>
      </c>
      <c r="M19" s="191">
        <f>E19+G19+I19+K19</f>
        <v>9</v>
      </c>
      <c r="N19" s="279">
        <f>F19+H19+J19+L19</f>
        <v>21353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73</v>
      </c>
      <c r="D20" s="130">
        <v>7824.3609999999999</v>
      </c>
      <c r="E20" s="102">
        <v>17</v>
      </c>
      <c r="F20" s="103">
        <v>3464</v>
      </c>
      <c r="G20" s="104">
        <v>26</v>
      </c>
      <c r="H20" s="105">
        <v>3719</v>
      </c>
      <c r="I20" s="106">
        <v>18</v>
      </c>
      <c r="J20" s="107">
        <v>2357</v>
      </c>
      <c r="K20" s="108">
        <v>15</v>
      </c>
      <c r="L20" s="109">
        <v>1763</v>
      </c>
      <c r="M20" s="191">
        <f>E20+G20+I20+K20</f>
        <v>76</v>
      </c>
      <c r="N20" s="279">
        <f>F20+H20+J20+L20</f>
        <v>11303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82"/>
      <c r="B21" s="83"/>
      <c r="C21" s="129"/>
      <c r="D21" s="130"/>
      <c r="E21" s="112"/>
      <c r="F21" s="113"/>
      <c r="G21" s="114"/>
      <c r="H21" s="115"/>
      <c r="I21" s="116"/>
      <c r="J21" s="117"/>
      <c r="K21" s="118"/>
      <c r="L21" s="119"/>
      <c r="M21" s="120"/>
      <c r="N21" s="121"/>
      <c r="Q21" s="79"/>
      <c r="R21" s="81"/>
      <c r="S21" s="79"/>
      <c r="T21" s="81"/>
      <c r="U21" s="79"/>
      <c r="V21" s="81"/>
      <c r="W21" s="79"/>
      <c r="X21" s="81"/>
      <c r="Y21" s="79"/>
      <c r="Z21" s="84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 t="s">
        <v>13</v>
      </c>
      <c r="B22" s="77" t="s">
        <v>6</v>
      </c>
      <c r="C22" s="129">
        <v>1</v>
      </c>
      <c r="D22" s="130">
        <v>90</v>
      </c>
      <c r="E22" s="102">
        <v>0</v>
      </c>
      <c r="F22" s="103">
        <v>0</v>
      </c>
      <c r="G22" s="104">
        <v>0</v>
      </c>
      <c r="H22" s="105">
        <v>0</v>
      </c>
      <c r="I22" s="106">
        <v>1</v>
      </c>
      <c r="J22" s="107">
        <v>750</v>
      </c>
      <c r="K22" s="108">
        <v>3</v>
      </c>
      <c r="L22" s="109">
        <v>20600</v>
      </c>
      <c r="M22" s="191">
        <f>E22+G22+I22+K22</f>
        <v>4</v>
      </c>
      <c r="N22" s="279">
        <f>F22+H22+J22+L22</f>
        <v>21350</v>
      </c>
      <c r="Q22" s="79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/>
      <c r="B23" s="77" t="s">
        <v>7</v>
      </c>
      <c r="C23" s="129">
        <v>3</v>
      </c>
      <c r="D23" s="130">
        <v>436.8</v>
      </c>
      <c r="E23" s="102">
        <v>0</v>
      </c>
      <c r="F23" s="103">
        <v>0</v>
      </c>
      <c r="G23" s="104">
        <v>0</v>
      </c>
      <c r="H23" s="105">
        <v>0</v>
      </c>
      <c r="I23" s="106">
        <v>0</v>
      </c>
      <c r="J23" s="107">
        <v>0</v>
      </c>
      <c r="K23" s="108">
        <v>0</v>
      </c>
      <c r="L23" s="109">
        <v>0</v>
      </c>
      <c r="M23" s="191">
        <f>E23+G23+I23+K23</f>
        <v>0</v>
      </c>
      <c r="N23" s="279">
        <f>F23+H23+J23+L23</f>
        <v>0</v>
      </c>
      <c r="P23" s="85"/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82"/>
      <c r="B24" s="83"/>
      <c r="C24" s="129"/>
      <c r="D24" s="130"/>
      <c r="E24" s="112"/>
      <c r="F24" s="113"/>
      <c r="G24" s="114"/>
      <c r="H24" s="115"/>
      <c r="I24" s="116"/>
      <c r="J24" s="117"/>
      <c r="K24" s="118"/>
      <c r="L24" s="119"/>
      <c r="M24" s="120"/>
      <c r="N24" s="121"/>
      <c r="Q24" s="79"/>
      <c r="R24" s="81"/>
      <c r="S24" s="79"/>
      <c r="T24" s="81"/>
      <c r="U24" s="79"/>
      <c r="V24" s="81"/>
      <c r="W24" s="79"/>
      <c r="X24" s="81"/>
      <c r="Y24" s="79"/>
      <c r="Z24" s="84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 t="s">
        <v>14</v>
      </c>
      <c r="B25" s="77" t="s">
        <v>6</v>
      </c>
      <c r="C25" s="129">
        <v>1</v>
      </c>
      <c r="D25" s="130">
        <v>2500</v>
      </c>
      <c r="E25" s="102">
        <v>0</v>
      </c>
      <c r="F25" s="103">
        <v>0</v>
      </c>
      <c r="G25" s="104">
        <v>0</v>
      </c>
      <c r="H25" s="105">
        <v>0</v>
      </c>
      <c r="I25" s="106">
        <v>1</v>
      </c>
      <c r="J25" s="107">
        <v>1300</v>
      </c>
      <c r="K25" s="108">
        <v>0</v>
      </c>
      <c r="L25" s="109">
        <v>0</v>
      </c>
      <c r="M25" s="191">
        <f>E25+G25+I25+K25</f>
        <v>1</v>
      </c>
      <c r="N25" s="279">
        <f>F25+H25+J25+L25</f>
        <v>1300</v>
      </c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 t="s">
        <v>15</v>
      </c>
      <c r="B26" s="77" t="s">
        <v>7</v>
      </c>
      <c r="C26" s="129">
        <v>2</v>
      </c>
      <c r="D26" s="130">
        <v>168.17699999999999</v>
      </c>
      <c r="E26" s="102">
        <v>0</v>
      </c>
      <c r="F26" s="103">
        <v>0</v>
      </c>
      <c r="G26" s="104">
        <v>0</v>
      </c>
      <c r="H26" s="105">
        <v>0</v>
      </c>
      <c r="I26" s="106">
        <v>0</v>
      </c>
      <c r="J26" s="107">
        <v>0</v>
      </c>
      <c r="K26" s="108">
        <v>2</v>
      </c>
      <c r="L26" s="109">
        <v>24</v>
      </c>
      <c r="M26" s="191">
        <f>E26+G26+I26+K26</f>
        <v>2</v>
      </c>
      <c r="N26" s="279">
        <f>F26+H26+J26+L26</f>
        <v>24</v>
      </c>
      <c r="Q26" s="79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129"/>
      <c r="D27" s="130"/>
      <c r="E27" s="112"/>
      <c r="F27" s="113"/>
      <c r="G27" s="114"/>
      <c r="H27" s="115"/>
      <c r="I27" s="116"/>
      <c r="J27" s="117"/>
      <c r="K27" s="118"/>
      <c r="L27" s="119"/>
      <c r="M27" s="120"/>
      <c r="N27" s="121"/>
      <c r="P27" s="86"/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19</v>
      </c>
      <c r="B28" s="77" t="s">
        <v>6</v>
      </c>
      <c r="C28" s="129">
        <v>9</v>
      </c>
      <c r="D28" s="130">
        <v>49222.676999999996</v>
      </c>
      <c r="E28" s="102">
        <v>2</v>
      </c>
      <c r="F28" s="103">
        <v>3188</v>
      </c>
      <c r="G28" s="104">
        <v>1</v>
      </c>
      <c r="H28" s="105">
        <v>300</v>
      </c>
      <c r="I28" s="106">
        <v>0</v>
      </c>
      <c r="J28" s="107">
        <v>0</v>
      </c>
      <c r="K28" s="108">
        <v>0</v>
      </c>
      <c r="L28" s="109">
        <v>0</v>
      </c>
      <c r="M28" s="191">
        <f>E28+G28+I28+K28</f>
        <v>3</v>
      </c>
      <c r="N28" s="279">
        <f>F28+H28+J28+L28</f>
        <v>3488</v>
      </c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129">
        <v>5</v>
      </c>
      <c r="D29" s="130">
        <v>1793.5590000000002</v>
      </c>
      <c r="E29" s="102">
        <v>2</v>
      </c>
      <c r="F29" s="103">
        <v>122.65</v>
      </c>
      <c r="G29" s="104">
        <v>2</v>
      </c>
      <c r="H29" s="105">
        <v>85</v>
      </c>
      <c r="I29" s="106">
        <v>0</v>
      </c>
      <c r="J29" s="107">
        <v>0</v>
      </c>
      <c r="K29" s="108">
        <v>0</v>
      </c>
      <c r="L29" s="109">
        <v>0</v>
      </c>
      <c r="M29" s="191">
        <f>E29+G29+I29+K29</f>
        <v>4</v>
      </c>
      <c r="N29" s="279">
        <f>F29+H29+J29+L29</f>
        <v>207.65</v>
      </c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54</v>
      </c>
      <c r="B31" s="77" t="s">
        <v>6</v>
      </c>
      <c r="C31" s="129">
        <v>77</v>
      </c>
      <c r="D31" s="130">
        <v>44753.398000000001</v>
      </c>
      <c r="E31" s="102">
        <v>19</v>
      </c>
      <c r="F31" s="103">
        <v>14209.125</v>
      </c>
      <c r="G31" s="104">
        <v>21</v>
      </c>
      <c r="H31" s="105">
        <v>14053</v>
      </c>
      <c r="I31" s="106">
        <v>22</v>
      </c>
      <c r="J31" s="107">
        <v>15494</v>
      </c>
      <c r="K31" s="122">
        <v>9</v>
      </c>
      <c r="L31" s="123">
        <v>19819</v>
      </c>
      <c r="M31" s="191">
        <f>E31+G31+I31+K31</f>
        <v>71</v>
      </c>
      <c r="N31" s="279">
        <f>F31+H31+J31+L31</f>
        <v>63575.125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82"/>
      <c r="B32" s="83"/>
      <c r="C32" s="129"/>
      <c r="D32" s="130"/>
      <c r="E32" s="112"/>
      <c r="F32" s="113"/>
      <c r="G32" s="114"/>
      <c r="H32" s="115"/>
      <c r="I32" s="116"/>
      <c r="J32" s="117"/>
      <c r="K32" s="118"/>
      <c r="L32" s="119"/>
      <c r="M32" s="120"/>
      <c r="N32" s="121"/>
      <c r="Q32" s="79"/>
      <c r="R32" s="81"/>
      <c r="S32" s="79"/>
      <c r="T32" s="81"/>
      <c r="U32" s="79"/>
      <c r="V32" s="81"/>
      <c r="W32" s="79"/>
      <c r="X32" s="81"/>
      <c r="Y32" s="79"/>
      <c r="Z32" s="84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16</v>
      </c>
      <c r="B33" s="77"/>
      <c r="C33" s="129">
        <v>661</v>
      </c>
      <c r="D33" s="130">
        <v>32248.407999999999</v>
      </c>
      <c r="E33" s="102">
        <v>151</v>
      </c>
      <c r="F33" s="103">
        <v>5236.7700000000004</v>
      </c>
      <c r="G33" s="104">
        <v>167</v>
      </c>
      <c r="H33" s="105">
        <v>6049</v>
      </c>
      <c r="I33" s="106">
        <v>136</v>
      </c>
      <c r="J33" s="107">
        <v>5390</v>
      </c>
      <c r="K33" s="122">
        <v>131</v>
      </c>
      <c r="L33" s="123">
        <v>11318</v>
      </c>
      <c r="M33" s="191">
        <f>E33+G33+I33+K33</f>
        <v>585</v>
      </c>
      <c r="N33" s="279">
        <f>F33+H33+J33+L33</f>
        <v>27993.77</v>
      </c>
      <c r="O33" s="86"/>
      <c r="P33" s="86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86"/>
      <c r="Q34" s="79"/>
      <c r="R34" s="79"/>
      <c r="S34" s="79"/>
      <c r="T34" s="79"/>
      <c r="U34" s="79"/>
      <c r="V34" s="79"/>
      <c r="W34" s="79"/>
      <c r="X34" s="79"/>
      <c r="Y34" s="79"/>
      <c r="Z34" s="80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s="91" customFormat="1" ht="12.9" customHeight="1" x14ac:dyDescent="0.25">
      <c r="A35" s="87" t="s">
        <v>0</v>
      </c>
      <c r="B35" s="88"/>
      <c r="C35" s="276">
        <v>1390</v>
      </c>
      <c r="D35" s="277">
        <v>331815.92300000001</v>
      </c>
      <c r="E35" s="124">
        <v>305</v>
      </c>
      <c r="F35" s="154">
        <v>51984.732000000004</v>
      </c>
      <c r="G35" s="125">
        <v>357</v>
      </c>
      <c r="H35" s="155">
        <v>44418</v>
      </c>
      <c r="I35" s="124">
        <v>337</v>
      </c>
      <c r="J35" s="154">
        <v>66647</v>
      </c>
      <c r="K35" s="125">
        <v>253</v>
      </c>
      <c r="L35" s="153">
        <v>78362</v>
      </c>
      <c r="M35" s="126">
        <f>E35+G35+I35+K35</f>
        <v>1252</v>
      </c>
      <c r="N35" s="278">
        <f>F35+H35+J35+L35</f>
        <v>241411.73200000002</v>
      </c>
      <c r="O35" s="89"/>
      <c r="P35" s="90"/>
      <c r="Q35" s="79"/>
      <c r="R35" s="80"/>
      <c r="S35" s="79"/>
      <c r="T35" s="80"/>
      <c r="U35" s="79"/>
      <c r="V35" s="80"/>
      <c r="W35" s="79"/>
      <c r="X35" s="80"/>
      <c r="Y35" s="79"/>
      <c r="Z35" s="81"/>
      <c r="AA35" s="79"/>
      <c r="AB35" s="80"/>
      <c r="AC35" s="79"/>
      <c r="AD35" s="80"/>
      <c r="AE35" s="79"/>
      <c r="AF35" s="80"/>
      <c r="AG35" s="79"/>
      <c r="AH35" s="80"/>
      <c r="AI35" s="79"/>
      <c r="AJ35" s="80"/>
    </row>
    <row r="36" spans="1:36" s="70" customFormat="1" ht="12.9" customHeight="1" thickBot="1" x14ac:dyDescent="0.3">
      <c r="A36" s="131"/>
      <c r="B36" s="132"/>
      <c r="C36" s="133"/>
      <c r="D36" s="134"/>
      <c r="E36" s="135"/>
      <c r="F36" s="136"/>
      <c r="G36" s="137"/>
      <c r="H36" s="138"/>
      <c r="I36" s="135"/>
      <c r="J36" s="136"/>
      <c r="K36" s="137"/>
      <c r="L36" s="139"/>
      <c r="M36" s="140"/>
      <c r="N36" s="141"/>
      <c r="O36" s="67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s="27" customFormat="1" ht="7.5" customHeight="1" thickTop="1" x14ac:dyDescent="0.25">
      <c r="A37" s="29" t="s">
        <v>21</v>
      </c>
      <c r="B37" s="30"/>
      <c r="C37" s="60"/>
      <c r="D37" s="60"/>
      <c r="E37" s="29" t="s">
        <v>22</v>
      </c>
      <c r="F37" s="30"/>
      <c r="G37" s="29" t="s">
        <v>20</v>
      </c>
      <c r="H37" s="30"/>
      <c r="I37" s="8" t="s">
        <v>35</v>
      </c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85" right="0.75" top="1" bottom="1" header="0.5" footer="0.5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47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88671875" style="63" bestFit="1" customWidth="1"/>
    <col min="4" max="4" width="10.6640625" style="63" bestFit="1" customWidth="1"/>
    <col min="5" max="5" width="8" bestFit="1" customWidth="1"/>
    <col min="6" max="6" width="10.66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9.44140625" bestFit="1" customWidth="1"/>
    <col min="13" max="13" width="6.88671875" bestFit="1" customWidth="1"/>
    <col min="14" max="14" width="9.55468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321" t="s">
        <v>4</v>
      </c>
      <c r="B4" s="322"/>
      <c r="C4" s="335" t="s">
        <v>42</v>
      </c>
      <c r="D4" s="336"/>
      <c r="E4" s="328" t="s">
        <v>43</v>
      </c>
      <c r="F4" s="333"/>
      <c r="G4" s="333" t="s">
        <v>44</v>
      </c>
      <c r="H4" s="333"/>
      <c r="I4" s="329" t="s">
        <v>45</v>
      </c>
      <c r="J4" s="328"/>
      <c r="K4" s="329" t="s">
        <v>46</v>
      </c>
      <c r="L4" s="334"/>
      <c r="M4" s="331" t="s">
        <v>47</v>
      </c>
      <c r="N4" s="332"/>
      <c r="Q4" s="318"/>
      <c r="R4" s="318"/>
      <c r="S4" s="318"/>
      <c r="T4" s="318"/>
      <c r="U4" s="318"/>
      <c r="V4" s="318"/>
      <c r="W4" s="318"/>
      <c r="X4" s="318"/>
      <c r="Y4" s="319"/>
      <c r="Z4" s="319"/>
      <c r="AA4" s="318"/>
      <c r="AB4" s="318"/>
      <c r="AC4" s="318"/>
      <c r="AD4" s="318"/>
      <c r="AE4" s="318"/>
      <c r="AF4" s="318"/>
      <c r="AG4" s="318"/>
      <c r="AH4" s="318"/>
      <c r="AI4" s="319"/>
      <c r="AJ4" s="319"/>
    </row>
    <row r="5" spans="1:36" s="70" customFormat="1" ht="11.1" customHeight="1" x14ac:dyDescent="0.25">
      <c r="A5" s="323"/>
      <c r="B5" s="32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300</v>
      </c>
      <c r="D7" s="130">
        <v>59290</v>
      </c>
      <c r="E7" s="102">
        <v>83</v>
      </c>
      <c r="F7" s="103">
        <v>12845.725999999999</v>
      </c>
      <c r="G7" s="104">
        <v>101</v>
      </c>
      <c r="H7" s="105">
        <v>24094.001</v>
      </c>
      <c r="I7" s="106">
        <v>81</v>
      </c>
      <c r="J7" s="107">
        <v>37869.191000000006</v>
      </c>
      <c r="K7" s="108">
        <v>94</v>
      </c>
      <c r="L7" s="109">
        <v>13968.521999999999</v>
      </c>
      <c r="M7" s="191">
        <f>SUM(E7,G7,I7,K7)</f>
        <v>359</v>
      </c>
      <c r="N7" s="279">
        <f>SUM(F7,H7,J7,L7)</f>
        <v>88777.44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121</v>
      </c>
      <c r="D8" s="130">
        <v>4466</v>
      </c>
      <c r="E8" s="102">
        <v>32</v>
      </c>
      <c r="F8" s="103">
        <v>1349.8249999999998</v>
      </c>
      <c r="G8" s="104">
        <v>33</v>
      </c>
      <c r="H8" s="105">
        <v>1345.624</v>
      </c>
      <c r="I8" s="106">
        <v>36</v>
      </c>
      <c r="J8" s="107">
        <v>2030.0909999999999</v>
      </c>
      <c r="K8" s="108">
        <v>45</v>
      </c>
      <c r="L8" s="109">
        <v>1655.1279999999999</v>
      </c>
      <c r="M8" s="191">
        <f>SUM(E8,G8,I8,K8)</f>
        <v>146</v>
      </c>
      <c r="N8" s="279">
        <f>SUM(F8,H8,J8,L8)</f>
        <v>6380.6679999999988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76"/>
      <c r="B9" s="77"/>
      <c r="C9" s="129"/>
      <c r="D9" s="130"/>
      <c r="E9" s="102"/>
      <c r="F9" s="103"/>
      <c r="G9" s="104"/>
      <c r="H9" s="105"/>
      <c r="I9" s="106"/>
      <c r="J9" s="107"/>
      <c r="K9" s="108"/>
      <c r="L9" s="109"/>
      <c r="M9" s="191"/>
      <c r="N9" s="282"/>
      <c r="Q9" s="79"/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82"/>
      <c r="B10" s="83"/>
      <c r="C10" s="129"/>
      <c r="D10" s="130"/>
      <c r="E10" s="112"/>
      <c r="F10" s="113"/>
      <c r="G10" s="114"/>
      <c r="H10" s="115"/>
      <c r="I10" s="116"/>
      <c r="J10" s="117"/>
      <c r="K10" s="118"/>
      <c r="L10" s="119"/>
      <c r="M10" s="120"/>
      <c r="N10" s="121"/>
      <c r="Q10" s="79"/>
      <c r="R10" s="81"/>
      <c r="S10" s="79"/>
      <c r="T10" s="81"/>
      <c r="U10" s="79"/>
      <c r="V10" s="81"/>
      <c r="W10" s="79"/>
      <c r="X10" s="81"/>
      <c r="Y10" s="79"/>
      <c r="Z10" s="84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8</v>
      </c>
      <c r="B11" s="77" t="s">
        <v>6</v>
      </c>
      <c r="C11" s="129">
        <v>3</v>
      </c>
      <c r="D11" s="130">
        <v>5996</v>
      </c>
      <c r="E11" s="102">
        <v>0</v>
      </c>
      <c r="F11" s="103">
        <v>0</v>
      </c>
      <c r="G11" s="104">
        <v>3</v>
      </c>
      <c r="H11" s="105">
        <v>2050.87</v>
      </c>
      <c r="I11" s="106">
        <v>1</v>
      </c>
      <c r="J11" s="107">
        <v>650</v>
      </c>
      <c r="K11" s="108">
        <v>1</v>
      </c>
      <c r="L11" s="109">
        <v>300</v>
      </c>
      <c r="M11" s="191">
        <f>SUM(E11,G11,I11,K11)</f>
        <v>5</v>
      </c>
      <c r="N11" s="279">
        <f>SUM(F11,H11,J11,L11)</f>
        <v>3000.87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9</v>
      </c>
      <c r="B12" s="77" t="s">
        <v>7</v>
      </c>
      <c r="C12" s="129">
        <v>15</v>
      </c>
      <c r="D12" s="130">
        <v>1002</v>
      </c>
      <c r="E12" s="102">
        <v>1</v>
      </c>
      <c r="F12" s="103">
        <v>8</v>
      </c>
      <c r="G12" s="104">
        <v>0</v>
      </c>
      <c r="H12" s="105">
        <v>0</v>
      </c>
      <c r="I12" s="106">
        <v>0</v>
      </c>
      <c r="J12" s="107">
        <v>0</v>
      </c>
      <c r="K12" s="108">
        <v>1</v>
      </c>
      <c r="L12" s="109">
        <v>10000</v>
      </c>
      <c r="M12" s="191">
        <f>SUM(E12,G12,I12,K12)</f>
        <v>2</v>
      </c>
      <c r="N12" s="279">
        <f>SUM(F12,H12,J12,L12)</f>
        <v>10008</v>
      </c>
      <c r="Q12" s="79"/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/>
      <c r="B13" s="77"/>
      <c r="C13" s="129"/>
      <c r="D13" s="130"/>
      <c r="E13" s="102"/>
      <c r="F13" s="103"/>
      <c r="G13" s="104"/>
      <c r="H13" s="105"/>
      <c r="I13" s="106"/>
      <c r="J13" s="107"/>
      <c r="K13" s="108"/>
      <c r="L13" s="109"/>
      <c r="M13" s="191"/>
      <c r="N13" s="282"/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82"/>
      <c r="B14" s="83"/>
      <c r="C14" s="129"/>
      <c r="D14" s="130"/>
      <c r="E14" s="112"/>
      <c r="F14" s="113"/>
      <c r="G14" s="114"/>
      <c r="H14" s="115"/>
      <c r="I14" s="116"/>
      <c r="J14" s="117"/>
      <c r="K14" s="118"/>
      <c r="L14" s="119"/>
      <c r="M14" s="120"/>
      <c r="N14" s="121"/>
      <c r="Q14" s="79"/>
      <c r="R14" s="81"/>
      <c r="S14" s="79"/>
      <c r="T14" s="81"/>
      <c r="U14" s="79"/>
      <c r="V14" s="81"/>
      <c r="W14" s="79"/>
      <c r="X14" s="81"/>
      <c r="Y14" s="79"/>
      <c r="Z14" s="84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10</v>
      </c>
      <c r="B15" s="77" t="s">
        <v>6</v>
      </c>
      <c r="C15" s="129">
        <v>0</v>
      </c>
      <c r="D15" s="130">
        <v>0</v>
      </c>
      <c r="E15" s="102">
        <v>1</v>
      </c>
      <c r="F15" s="103">
        <v>51000</v>
      </c>
      <c r="G15" s="104">
        <v>0</v>
      </c>
      <c r="H15" s="105">
        <v>0</v>
      </c>
      <c r="I15" s="106">
        <v>0</v>
      </c>
      <c r="J15" s="107">
        <v>0</v>
      </c>
      <c r="K15" s="108">
        <v>0</v>
      </c>
      <c r="L15" s="109">
        <v>0</v>
      </c>
      <c r="M15" s="191">
        <f>SUM(E15,G15,I15,K15)</f>
        <v>1</v>
      </c>
      <c r="N15" s="279">
        <f>SUM(F15,H15,J15,L15)</f>
        <v>51000</v>
      </c>
      <c r="Q15" s="79"/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/>
      <c r="B16" s="77" t="s">
        <v>7</v>
      </c>
      <c r="C16" s="129">
        <v>8</v>
      </c>
      <c r="D16" s="130">
        <v>6760</v>
      </c>
      <c r="E16" s="102">
        <v>4</v>
      </c>
      <c r="F16" s="103">
        <v>2210.4</v>
      </c>
      <c r="G16" s="104">
        <v>2</v>
      </c>
      <c r="H16" s="105">
        <v>1540</v>
      </c>
      <c r="I16" s="106">
        <v>0</v>
      </c>
      <c r="J16" s="107">
        <v>0</v>
      </c>
      <c r="K16" s="108">
        <v>1</v>
      </c>
      <c r="L16" s="109">
        <v>21</v>
      </c>
      <c r="M16" s="191">
        <f>SUM(E16,G16,I16,K16)</f>
        <v>7</v>
      </c>
      <c r="N16" s="279">
        <f>SUM(F16,H16,J16,L16)</f>
        <v>3771.4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/>
      <c r="C17" s="129"/>
      <c r="D17" s="130"/>
      <c r="E17" s="102"/>
      <c r="F17" s="103"/>
      <c r="G17" s="104"/>
      <c r="H17" s="105"/>
      <c r="I17" s="106"/>
      <c r="J17" s="107"/>
      <c r="K17" s="108"/>
      <c r="L17" s="109"/>
      <c r="M17" s="191"/>
      <c r="N17" s="282"/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11</v>
      </c>
      <c r="B19" s="77" t="s">
        <v>6</v>
      </c>
      <c r="C19" s="129">
        <v>2</v>
      </c>
      <c r="D19" s="130">
        <v>3500</v>
      </c>
      <c r="E19" s="102">
        <v>0</v>
      </c>
      <c r="F19" s="103">
        <v>0</v>
      </c>
      <c r="G19" s="104">
        <v>1</v>
      </c>
      <c r="H19" s="105">
        <v>680</v>
      </c>
      <c r="I19" s="106">
        <v>1</v>
      </c>
      <c r="J19" s="107">
        <v>3500</v>
      </c>
      <c r="K19" s="108">
        <v>4</v>
      </c>
      <c r="L19" s="109">
        <v>1045</v>
      </c>
      <c r="M19" s="191">
        <f>SUM(E19,G19,I19,K19)</f>
        <v>6</v>
      </c>
      <c r="N19" s="279">
        <f>SUM(F19,H19,J19,L19)</f>
        <v>5225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1</v>
      </c>
      <c r="D20" s="130">
        <v>49</v>
      </c>
      <c r="E20" s="102">
        <v>0</v>
      </c>
      <c r="F20" s="103">
        <v>0</v>
      </c>
      <c r="G20" s="104">
        <v>1</v>
      </c>
      <c r="H20" s="105">
        <v>30</v>
      </c>
      <c r="I20" s="106">
        <v>0</v>
      </c>
      <c r="J20" s="107">
        <v>0</v>
      </c>
      <c r="K20" s="108">
        <v>23</v>
      </c>
      <c r="L20" s="109">
        <v>1668.075</v>
      </c>
      <c r="M20" s="191">
        <f>SUM(E20,G20,I20,K20)</f>
        <v>24</v>
      </c>
      <c r="N20" s="279">
        <f>SUM(F20,H20,J20,L20)</f>
        <v>1698.075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/>
      <c r="C21" s="129"/>
      <c r="D21" s="130"/>
      <c r="E21" s="102"/>
      <c r="F21" s="103"/>
      <c r="G21" s="104"/>
      <c r="H21" s="105"/>
      <c r="I21" s="106"/>
      <c r="J21" s="107"/>
      <c r="K21" s="108"/>
      <c r="L21" s="109"/>
      <c r="M21" s="191"/>
      <c r="N21" s="282"/>
      <c r="Q21" s="79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29"/>
      <c r="D22" s="130"/>
      <c r="E22" s="112"/>
      <c r="F22" s="113"/>
      <c r="G22" s="114"/>
      <c r="H22" s="115"/>
      <c r="I22" s="116"/>
      <c r="J22" s="117"/>
      <c r="K22" s="118"/>
      <c r="L22" s="119"/>
      <c r="M22" s="120"/>
      <c r="N22" s="121"/>
      <c r="Q22" s="79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9">
        <v>15</v>
      </c>
      <c r="D23" s="130">
        <v>7011</v>
      </c>
      <c r="E23" s="102">
        <v>3</v>
      </c>
      <c r="F23" s="103">
        <v>17527.421999999999</v>
      </c>
      <c r="G23" s="104">
        <v>4</v>
      </c>
      <c r="H23" s="105">
        <v>5039.6679999999997</v>
      </c>
      <c r="I23" s="106">
        <v>1</v>
      </c>
      <c r="J23" s="107">
        <v>350</v>
      </c>
      <c r="K23" s="108">
        <v>0</v>
      </c>
      <c r="L23" s="109">
        <v>0</v>
      </c>
      <c r="M23" s="191">
        <f>SUM(E23,G23,I23,K23)</f>
        <v>8</v>
      </c>
      <c r="N23" s="279">
        <f>SUM(F23,H23,J23,L23)</f>
        <v>22917.089999999997</v>
      </c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9">
        <v>88</v>
      </c>
      <c r="D24" s="130">
        <v>24406</v>
      </c>
      <c r="E24" s="102">
        <v>23</v>
      </c>
      <c r="F24" s="103">
        <v>2788.8360000000002</v>
      </c>
      <c r="G24" s="104">
        <v>22</v>
      </c>
      <c r="H24" s="105">
        <v>2135.4119999999998</v>
      </c>
      <c r="I24" s="106">
        <v>28</v>
      </c>
      <c r="J24" s="107">
        <v>2900.1130000000003</v>
      </c>
      <c r="K24" s="108">
        <v>0</v>
      </c>
      <c r="L24" s="109">
        <v>0</v>
      </c>
      <c r="M24" s="191">
        <f>SUM(E24,G24,I24,K24)</f>
        <v>73</v>
      </c>
      <c r="N24" s="279">
        <f>SUM(F24,H24,J24,L24)</f>
        <v>7824.3609999999999</v>
      </c>
      <c r="Q24" s="79"/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/>
      <c r="C25" s="129"/>
      <c r="D25" s="130"/>
      <c r="E25" s="102"/>
      <c r="F25" s="103"/>
      <c r="G25" s="104"/>
      <c r="H25" s="105"/>
      <c r="I25" s="106"/>
      <c r="J25" s="107"/>
      <c r="K25" s="108"/>
      <c r="L25" s="109"/>
      <c r="M25" s="191"/>
      <c r="N25" s="282"/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82"/>
      <c r="B26" s="83"/>
      <c r="C26" s="129"/>
      <c r="D26" s="130"/>
      <c r="E26" s="112"/>
      <c r="F26" s="113"/>
      <c r="G26" s="114"/>
      <c r="H26" s="115"/>
      <c r="I26" s="116"/>
      <c r="J26" s="117"/>
      <c r="K26" s="118"/>
      <c r="L26" s="119"/>
      <c r="M26" s="120"/>
      <c r="N26" s="121"/>
      <c r="Q26" s="79"/>
      <c r="R26" s="81"/>
      <c r="S26" s="79"/>
      <c r="T26" s="81"/>
      <c r="U26" s="79"/>
      <c r="V26" s="81"/>
      <c r="W26" s="79"/>
      <c r="X26" s="81"/>
      <c r="Y26" s="79"/>
      <c r="Z26" s="84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 t="s">
        <v>13</v>
      </c>
      <c r="B27" s="77" t="s">
        <v>6</v>
      </c>
      <c r="C27" s="129">
        <v>1</v>
      </c>
      <c r="D27" s="130">
        <v>90</v>
      </c>
      <c r="E27" s="102">
        <v>0</v>
      </c>
      <c r="F27" s="103">
        <v>0</v>
      </c>
      <c r="G27" s="104">
        <v>0</v>
      </c>
      <c r="H27" s="105">
        <v>0</v>
      </c>
      <c r="I27" s="106">
        <v>1</v>
      </c>
      <c r="J27" s="107">
        <v>90</v>
      </c>
      <c r="K27" s="108">
        <v>0</v>
      </c>
      <c r="L27" s="109">
        <v>0</v>
      </c>
      <c r="M27" s="191">
        <f>SUM(E27,G27,I27,K27)</f>
        <v>1</v>
      </c>
      <c r="N27" s="279">
        <f>SUM(F27,H27,J27,L27)</f>
        <v>90</v>
      </c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/>
      <c r="B28" s="77" t="s">
        <v>7</v>
      </c>
      <c r="C28" s="129">
        <v>0</v>
      </c>
      <c r="D28" s="130">
        <v>0</v>
      </c>
      <c r="E28" s="102">
        <v>1</v>
      </c>
      <c r="F28" s="103">
        <v>210</v>
      </c>
      <c r="G28" s="104">
        <v>0</v>
      </c>
      <c r="H28" s="105">
        <v>0</v>
      </c>
      <c r="I28" s="106">
        <v>1</v>
      </c>
      <c r="J28" s="107">
        <v>150</v>
      </c>
      <c r="K28" s="108">
        <v>1</v>
      </c>
      <c r="L28" s="109">
        <v>76.8</v>
      </c>
      <c r="M28" s="191">
        <f>SUM(E28,G28,I28,K28)</f>
        <v>3</v>
      </c>
      <c r="N28" s="279">
        <f>SUM(F28,H28,J28,L28)</f>
        <v>436.8</v>
      </c>
      <c r="P28" s="85"/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/>
      <c r="C29" s="129"/>
      <c r="D29" s="130"/>
      <c r="E29" s="102"/>
      <c r="F29" s="103"/>
      <c r="G29" s="104"/>
      <c r="H29" s="105"/>
      <c r="I29" s="106"/>
      <c r="J29" s="107"/>
      <c r="K29" s="108"/>
      <c r="L29" s="109"/>
      <c r="M29" s="191"/>
      <c r="N29" s="282"/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14</v>
      </c>
      <c r="B31" s="77" t="s">
        <v>6</v>
      </c>
      <c r="C31" s="129">
        <v>6</v>
      </c>
      <c r="D31" s="130">
        <v>7622</v>
      </c>
      <c r="E31" s="102">
        <v>1</v>
      </c>
      <c r="F31" s="103">
        <v>2500</v>
      </c>
      <c r="G31" s="104">
        <v>0</v>
      </c>
      <c r="H31" s="105">
        <v>0</v>
      </c>
      <c r="I31" s="106">
        <v>0</v>
      </c>
      <c r="J31" s="107">
        <v>0</v>
      </c>
      <c r="K31" s="108">
        <v>0</v>
      </c>
      <c r="L31" s="109">
        <v>0</v>
      </c>
      <c r="M31" s="191">
        <f>SUM(E31,G31,I31,K31)</f>
        <v>1</v>
      </c>
      <c r="N31" s="279">
        <f>SUM(F31,H31,J31,L31)</f>
        <v>2500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15</v>
      </c>
      <c r="B32" s="77" t="s">
        <v>7</v>
      </c>
      <c r="C32" s="129">
        <v>0</v>
      </c>
      <c r="D32" s="130"/>
      <c r="E32" s="102">
        <v>1</v>
      </c>
      <c r="F32" s="103">
        <v>138.17699999999999</v>
      </c>
      <c r="G32" s="104">
        <v>0</v>
      </c>
      <c r="H32" s="105">
        <v>0</v>
      </c>
      <c r="I32" s="106">
        <v>0</v>
      </c>
      <c r="J32" s="107">
        <v>0</v>
      </c>
      <c r="K32" s="108">
        <v>1</v>
      </c>
      <c r="L32" s="109">
        <v>30</v>
      </c>
      <c r="M32" s="191">
        <f>SUM(E32,G32,I32,K32)</f>
        <v>2</v>
      </c>
      <c r="N32" s="279">
        <f>SUM(F32,H32,J32,L32)</f>
        <v>168.17699999999999</v>
      </c>
      <c r="Q32" s="79"/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/>
      <c r="C33" s="129"/>
      <c r="D33" s="130"/>
      <c r="E33" s="102"/>
      <c r="F33" s="103"/>
      <c r="G33" s="104"/>
      <c r="H33" s="105"/>
      <c r="I33" s="106"/>
      <c r="J33" s="107"/>
      <c r="K33" s="108"/>
      <c r="L33" s="109"/>
      <c r="M33" s="191"/>
      <c r="N33" s="282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86"/>
      <c r="Q34" s="79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19</v>
      </c>
      <c r="B35" s="77" t="s">
        <v>6</v>
      </c>
      <c r="C35" s="129">
        <v>2</v>
      </c>
      <c r="D35" s="130">
        <v>1877</v>
      </c>
      <c r="E35" s="102">
        <v>6</v>
      </c>
      <c r="F35" s="103">
        <v>21402.438999999998</v>
      </c>
      <c r="G35" s="104">
        <v>2</v>
      </c>
      <c r="H35" s="105">
        <v>24667.286</v>
      </c>
      <c r="I35" s="106">
        <v>0</v>
      </c>
      <c r="J35" s="107">
        <v>0</v>
      </c>
      <c r="K35" s="108">
        <v>1</v>
      </c>
      <c r="L35" s="109">
        <v>3152.9520000000002</v>
      </c>
      <c r="M35" s="191">
        <f>SUM(E35,G35,I35,K35)</f>
        <v>9</v>
      </c>
      <c r="N35" s="279">
        <f>SUM(F35,H35,J35,L35)</f>
        <v>49222.676999999996</v>
      </c>
      <c r="Q35" s="79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/>
      <c r="B36" s="77" t="s">
        <v>7</v>
      </c>
      <c r="C36" s="129">
        <v>1</v>
      </c>
      <c r="D36" s="130">
        <v>230</v>
      </c>
      <c r="E36" s="102">
        <v>0</v>
      </c>
      <c r="F36" s="103">
        <v>0</v>
      </c>
      <c r="G36" s="104">
        <v>3</v>
      </c>
      <c r="H36" s="105">
        <v>1288.5590000000002</v>
      </c>
      <c r="I36" s="106">
        <v>1</v>
      </c>
      <c r="J36" s="107">
        <v>500</v>
      </c>
      <c r="K36" s="108">
        <v>1</v>
      </c>
      <c r="L36" s="109">
        <v>5</v>
      </c>
      <c r="M36" s="191">
        <f>SUM(E36,G36,I36,K36)</f>
        <v>5</v>
      </c>
      <c r="N36" s="279">
        <f>SUM(F36,H36,J36,L36)</f>
        <v>1793.5590000000002</v>
      </c>
      <c r="P36" s="85"/>
      <c r="Q36" s="79"/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9" customHeight="1" x14ac:dyDescent="0.25">
      <c r="A37" s="76"/>
      <c r="B37" s="77"/>
      <c r="C37" s="129"/>
      <c r="D37" s="130"/>
      <c r="E37" s="102"/>
      <c r="F37" s="103"/>
      <c r="G37" s="104"/>
      <c r="H37" s="105"/>
      <c r="I37" s="106"/>
      <c r="J37" s="107"/>
      <c r="K37" s="108"/>
      <c r="L37" s="109"/>
      <c r="M37" s="191"/>
      <c r="N37" s="282"/>
      <c r="P37" s="85"/>
      <c r="Q37" s="79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29"/>
      <c r="D38" s="130"/>
      <c r="E38" s="112"/>
      <c r="F38" s="113"/>
      <c r="G38" s="114"/>
      <c r="H38" s="115"/>
      <c r="I38" s="116"/>
      <c r="J38" s="117"/>
      <c r="K38" s="118"/>
      <c r="L38" s="119"/>
      <c r="M38" s="120"/>
      <c r="N38" s="121"/>
      <c r="Q38" s="79"/>
      <c r="R38" s="81"/>
      <c r="S38" s="79"/>
      <c r="T38" s="81"/>
      <c r="U38" s="79"/>
      <c r="V38" s="81"/>
      <c r="W38" s="79"/>
      <c r="X38" s="81"/>
      <c r="Y38" s="79"/>
      <c r="Z38" s="84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76" t="s">
        <v>54</v>
      </c>
      <c r="B39" s="77" t="s">
        <v>6</v>
      </c>
      <c r="C39" s="129">
        <v>118</v>
      </c>
      <c r="D39" s="130">
        <v>61116</v>
      </c>
      <c r="E39" s="102">
        <v>14</v>
      </c>
      <c r="F39" s="103">
        <v>2586.8519999999999</v>
      </c>
      <c r="G39" s="104">
        <v>22</v>
      </c>
      <c r="H39" s="105">
        <v>13806.387000000001</v>
      </c>
      <c r="I39" s="106">
        <v>25</v>
      </c>
      <c r="J39" s="107">
        <v>16818.207999999999</v>
      </c>
      <c r="K39" s="122">
        <v>16</v>
      </c>
      <c r="L39" s="123">
        <v>11541.951000000001</v>
      </c>
      <c r="M39" s="191">
        <f>SUM(E39,G39,I39,K39)</f>
        <v>77</v>
      </c>
      <c r="N39" s="279">
        <f>SUM(F39,H39,J39,L39)</f>
        <v>44753.398000000001</v>
      </c>
      <c r="Q39" s="79"/>
      <c r="R39" s="81"/>
      <c r="S39" s="79"/>
      <c r="T39" s="81"/>
      <c r="U39" s="79"/>
      <c r="V39" s="81"/>
      <c r="W39" s="79"/>
      <c r="X39" s="81"/>
      <c r="Y39" s="79"/>
      <c r="Z39" s="79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82"/>
      <c r="B40" s="83"/>
      <c r="C40" s="129"/>
      <c r="D40" s="130"/>
      <c r="E40" s="112"/>
      <c r="F40" s="113"/>
      <c r="G40" s="114"/>
      <c r="H40" s="115"/>
      <c r="I40" s="116"/>
      <c r="J40" s="117"/>
      <c r="K40" s="118"/>
      <c r="L40" s="119"/>
      <c r="M40" s="120"/>
      <c r="N40" s="121"/>
      <c r="Q40" s="79"/>
      <c r="R40" s="81"/>
      <c r="S40" s="79"/>
      <c r="T40" s="81"/>
      <c r="U40" s="79"/>
      <c r="V40" s="81"/>
      <c r="W40" s="79"/>
      <c r="X40" s="81"/>
      <c r="Y40" s="79"/>
      <c r="Z40" s="84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76" t="s">
        <v>16</v>
      </c>
      <c r="B41" s="77"/>
      <c r="C41" s="129">
        <v>516</v>
      </c>
      <c r="D41" s="130">
        <v>11967</v>
      </c>
      <c r="E41" s="102">
        <v>155</v>
      </c>
      <c r="F41" s="103">
        <v>18182.71</v>
      </c>
      <c r="G41" s="104">
        <v>145</v>
      </c>
      <c r="H41" s="105">
        <v>4745.21</v>
      </c>
      <c r="I41" s="106">
        <v>182</v>
      </c>
      <c r="J41" s="107">
        <v>5540.9999999999991</v>
      </c>
      <c r="K41" s="122">
        <v>179</v>
      </c>
      <c r="L41" s="123">
        <v>3779.4879999999998</v>
      </c>
      <c r="M41" s="191">
        <f>SUM(E41,G41,I41,K41)</f>
        <v>661</v>
      </c>
      <c r="N41" s="279">
        <f>SUM(F41,H41,J41,L41)</f>
        <v>32248.407999999999</v>
      </c>
      <c r="O41" s="86"/>
      <c r="P41" s="86"/>
      <c r="Q41" s="79"/>
      <c r="R41" s="81"/>
      <c r="S41" s="79"/>
      <c r="T41" s="81"/>
      <c r="U41" s="79"/>
      <c r="V41" s="81"/>
      <c r="W41" s="79"/>
      <c r="X41" s="81"/>
      <c r="Y41" s="79"/>
      <c r="Z41" s="79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82"/>
      <c r="B42" s="83"/>
      <c r="C42" s="129"/>
      <c r="D42" s="130"/>
      <c r="E42" s="112"/>
      <c r="F42" s="113"/>
      <c r="G42" s="114"/>
      <c r="H42" s="115"/>
      <c r="I42" s="116"/>
      <c r="J42" s="117"/>
      <c r="K42" s="118"/>
      <c r="L42" s="119"/>
      <c r="M42" s="120"/>
      <c r="N42" s="121"/>
      <c r="P42" s="86"/>
      <c r="Q42" s="79"/>
      <c r="R42" s="79"/>
      <c r="S42" s="79"/>
      <c r="T42" s="79"/>
      <c r="U42" s="79"/>
      <c r="V42" s="79"/>
      <c r="W42" s="79"/>
      <c r="X42" s="79"/>
      <c r="Y42" s="79"/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s="91" customFormat="1" ht="12.9" customHeight="1" x14ac:dyDescent="0.25">
      <c r="A43" s="87" t="s">
        <v>0</v>
      </c>
      <c r="B43" s="88"/>
      <c r="C43" s="276">
        <v>1197</v>
      </c>
      <c r="D43" s="277">
        <v>195382</v>
      </c>
      <c r="E43" s="124">
        <f>SUM(E7:E41)</f>
        <v>325</v>
      </c>
      <c r="F43" s="154">
        <f t="shared" ref="F43:L43" si="0">SUM(F7:F41)</f>
        <v>132750.38699999999</v>
      </c>
      <c r="G43" s="125">
        <f t="shared" si="0"/>
        <v>339</v>
      </c>
      <c r="H43" s="155">
        <f t="shared" si="0"/>
        <v>81423.017000000007</v>
      </c>
      <c r="I43" s="124">
        <f t="shared" si="0"/>
        <v>358</v>
      </c>
      <c r="J43" s="154">
        <f t="shared" si="0"/>
        <v>70398.603000000003</v>
      </c>
      <c r="K43" s="125">
        <f t="shared" si="0"/>
        <v>368</v>
      </c>
      <c r="L43" s="153">
        <f t="shared" si="0"/>
        <v>47243.915999999997</v>
      </c>
      <c r="M43" s="126">
        <f>SUM(M7:M41)</f>
        <v>1390</v>
      </c>
      <c r="N43" s="278">
        <f>SUM(N7:N41)</f>
        <v>331815.92300000001</v>
      </c>
      <c r="O43" s="89"/>
      <c r="P43" s="90"/>
      <c r="Q43" s="79"/>
      <c r="R43" s="80"/>
      <c r="S43" s="79"/>
      <c r="T43" s="80"/>
      <c r="U43" s="79"/>
      <c r="V43" s="80"/>
      <c r="W43" s="79"/>
      <c r="X43" s="80"/>
      <c r="Y43" s="79"/>
      <c r="Z43" s="81"/>
      <c r="AA43" s="79"/>
      <c r="AB43" s="80"/>
      <c r="AC43" s="79"/>
      <c r="AD43" s="80"/>
      <c r="AE43" s="79"/>
      <c r="AF43" s="80"/>
      <c r="AG43" s="79"/>
      <c r="AH43" s="80"/>
      <c r="AI43" s="79"/>
      <c r="AJ43" s="80"/>
    </row>
    <row r="44" spans="1:36" s="70" customFormat="1" ht="12.9" customHeight="1" thickBot="1" x14ac:dyDescent="0.3">
      <c r="A44" s="131"/>
      <c r="B44" s="132"/>
      <c r="C44" s="133"/>
      <c r="D44" s="134"/>
      <c r="E44" s="135"/>
      <c r="F44" s="136"/>
      <c r="G44" s="137"/>
      <c r="H44" s="138"/>
      <c r="I44" s="135"/>
      <c r="J44" s="136"/>
      <c r="K44" s="137"/>
      <c r="L44" s="139"/>
      <c r="M44" s="140"/>
      <c r="N44" s="141"/>
      <c r="O44" s="67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27" customFormat="1" ht="7.5" customHeight="1" thickTop="1" x14ac:dyDescent="0.25">
      <c r="A45" s="29" t="s">
        <v>21</v>
      </c>
      <c r="B45" s="30"/>
      <c r="C45" s="60"/>
      <c r="D45" s="60"/>
      <c r="E45" s="29" t="s">
        <v>22</v>
      </c>
      <c r="F45" s="30"/>
      <c r="G45" s="29" t="s">
        <v>20</v>
      </c>
      <c r="H45" s="30"/>
      <c r="I45" s="8" t="s">
        <v>35</v>
      </c>
      <c r="J45" s="8"/>
      <c r="K45" s="8"/>
      <c r="L45" s="8"/>
      <c r="M45" s="8"/>
      <c r="N45" s="8"/>
      <c r="O45" s="8"/>
    </row>
    <row r="46" spans="1:36" s="27" customFormat="1" ht="7.5" customHeight="1" x14ac:dyDescent="0.25">
      <c r="A46" s="31" t="s">
        <v>17</v>
      </c>
      <c r="B46" s="31"/>
      <c r="C46" s="61"/>
      <c r="D46" s="61"/>
      <c r="E46" s="31"/>
      <c r="F46" s="31"/>
      <c r="G46" s="31"/>
      <c r="H46" s="32"/>
      <c r="I46" s="34"/>
      <c r="J46" s="34"/>
      <c r="K46" s="34"/>
      <c r="L46" s="34"/>
      <c r="M46" s="34"/>
      <c r="N46" s="34"/>
      <c r="O46" s="8"/>
    </row>
    <row r="47" spans="1:36" x14ac:dyDescent="0.25">
      <c r="A47" s="62"/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47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88671875" style="63" bestFit="1" customWidth="1"/>
    <col min="4" max="4" width="10.6640625" style="63" bestFit="1" customWidth="1"/>
    <col min="5" max="5" width="7.33203125" bestFit="1" customWidth="1"/>
    <col min="6" max="6" width="9.441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9.44140625" bestFit="1" customWidth="1"/>
    <col min="13" max="13" width="6.88671875" bestFit="1" customWidth="1"/>
    <col min="14" max="14" width="9.55468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321" t="s">
        <v>4</v>
      </c>
      <c r="B4" s="322"/>
      <c r="C4" s="335" t="s">
        <v>41</v>
      </c>
      <c r="D4" s="336"/>
      <c r="E4" s="328" t="s">
        <v>43</v>
      </c>
      <c r="F4" s="333"/>
      <c r="G4" s="333" t="s">
        <v>44</v>
      </c>
      <c r="H4" s="333"/>
      <c r="I4" s="329" t="s">
        <v>45</v>
      </c>
      <c r="J4" s="328"/>
      <c r="K4" s="329" t="s">
        <v>46</v>
      </c>
      <c r="L4" s="334"/>
      <c r="M4" s="331" t="s">
        <v>42</v>
      </c>
      <c r="N4" s="332"/>
      <c r="Q4" s="318"/>
      <c r="R4" s="318"/>
      <c r="S4" s="318"/>
      <c r="T4" s="318"/>
      <c r="U4" s="318"/>
      <c r="V4" s="318"/>
      <c r="W4" s="318"/>
      <c r="X4" s="318"/>
      <c r="Y4" s="319"/>
      <c r="Z4" s="319"/>
      <c r="AA4" s="318"/>
      <c r="AB4" s="318"/>
      <c r="AC4" s="318"/>
      <c r="AD4" s="318"/>
      <c r="AE4" s="318"/>
      <c r="AF4" s="318"/>
      <c r="AG4" s="318"/>
      <c r="AH4" s="318"/>
      <c r="AI4" s="319"/>
      <c r="AJ4" s="319"/>
    </row>
    <row r="5" spans="1:36" s="70" customFormat="1" ht="11.1" customHeight="1" x14ac:dyDescent="0.25">
      <c r="A5" s="323"/>
      <c r="B5" s="32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272</v>
      </c>
      <c r="D7" s="130">
        <v>47524</v>
      </c>
      <c r="E7" s="104">
        <v>65</v>
      </c>
      <c r="F7" s="105">
        <v>9550.5709999999999</v>
      </c>
      <c r="G7" s="106">
        <v>99</v>
      </c>
      <c r="H7" s="107">
        <v>14164.91</v>
      </c>
      <c r="I7" s="108">
        <v>80</v>
      </c>
      <c r="J7" s="109">
        <v>19329.220999999998</v>
      </c>
      <c r="K7" s="108">
        <v>73</v>
      </c>
      <c r="L7" s="109">
        <v>11053.864000000001</v>
      </c>
      <c r="M7" s="191">
        <f>SUM(E7,G7,I7,K7)</f>
        <v>317</v>
      </c>
      <c r="N7" s="279">
        <f>SUM(F7,H7,J7,L7)</f>
        <v>54098.565999999999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145</v>
      </c>
      <c r="D8" s="130">
        <v>6290</v>
      </c>
      <c r="E8" s="104">
        <v>31</v>
      </c>
      <c r="F8" s="105">
        <v>1103.239</v>
      </c>
      <c r="G8" s="106">
        <v>31</v>
      </c>
      <c r="H8" s="107">
        <v>1191.0120000000002</v>
      </c>
      <c r="I8" s="108">
        <v>30</v>
      </c>
      <c r="J8" s="109">
        <v>1340.8510000000001</v>
      </c>
      <c r="K8" s="108">
        <v>34</v>
      </c>
      <c r="L8" s="109">
        <v>1117.018</v>
      </c>
      <c r="M8" s="191">
        <f>SUM(E8,G8,I8,K8)</f>
        <v>126</v>
      </c>
      <c r="N8" s="279">
        <f>SUM(F8,H8,J8,L8)</f>
        <v>4752.1200000000008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76"/>
      <c r="B9" s="77"/>
      <c r="C9" s="129"/>
      <c r="D9" s="130"/>
      <c r="E9" s="104">
        <v>0</v>
      </c>
      <c r="F9" s="105">
        <v>0</v>
      </c>
      <c r="G9" s="106">
        <v>0</v>
      </c>
      <c r="H9" s="107">
        <v>0</v>
      </c>
      <c r="I9" s="108">
        <v>0</v>
      </c>
      <c r="J9" s="109">
        <v>0</v>
      </c>
      <c r="K9" s="108">
        <v>0</v>
      </c>
      <c r="L9" s="109">
        <v>0</v>
      </c>
      <c r="M9" s="191"/>
      <c r="N9" s="282"/>
      <c r="Q9" s="79"/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82"/>
      <c r="B10" s="83"/>
      <c r="C10" s="129"/>
      <c r="D10" s="130"/>
      <c r="E10" s="114"/>
      <c r="F10" s="115"/>
      <c r="G10" s="116"/>
      <c r="H10" s="117"/>
      <c r="I10" s="118"/>
      <c r="J10" s="119"/>
      <c r="K10" s="118"/>
      <c r="L10" s="119"/>
      <c r="M10" s="120"/>
      <c r="N10" s="121"/>
      <c r="Q10" s="79"/>
      <c r="R10" s="81"/>
      <c r="S10" s="79"/>
      <c r="T10" s="81"/>
      <c r="U10" s="79"/>
      <c r="V10" s="81"/>
      <c r="W10" s="79"/>
      <c r="X10" s="81"/>
      <c r="Y10" s="79"/>
      <c r="Z10" s="84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8</v>
      </c>
      <c r="B11" s="77" t="s">
        <v>6</v>
      </c>
      <c r="C11" s="129">
        <v>1</v>
      </c>
      <c r="D11" s="130">
        <v>392</v>
      </c>
      <c r="E11" s="104">
        <v>0</v>
      </c>
      <c r="F11" s="105">
        <v>0</v>
      </c>
      <c r="G11" s="106">
        <v>1</v>
      </c>
      <c r="H11" s="107">
        <v>3000</v>
      </c>
      <c r="I11" s="108">
        <v>1</v>
      </c>
      <c r="J11" s="109">
        <v>750</v>
      </c>
      <c r="K11" s="108">
        <v>0</v>
      </c>
      <c r="L11" s="109">
        <v>0</v>
      </c>
      <c r="M11" s="191">
        <f>SUM(E11,G11,I11,K11)</f>
        <v>2</v>
      </c>
      <c r="N11" s="279">
        <f>SUM(F11,H11,J11,L11)</f>
        <v>3750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9</v>
      </c>
      <c r="B12" s="77" t="s">
        <v>7</v>
      </c>
      <c r="C12" s="129">
        <v>3</v>
      </c>
      <c r="D12" s="130">
        <v>305</v>
      </c>
      <c r="E12" s="104">
        <v>1</v>
      </c>
      <c r="F12" s="105">
        <v>50</v>
      </c>
      <c r="G12" s="106">
        <v>2</v>
      </c>
      <c r="H12" s="107">
        <v>123</v>
      </c>
      <c r="I12" s="108">
        <v>0</v>
      </c>
      <c r="J12" s="109">
        <v>0</v>
      </c>
      <c r="K12" s="108">
        <v>5</v>
      </c>
      <c r="L12" s="109">
        <v>1490</v>
      </c>
      <c r="M12" s="191">
        <f>SUM(E12,G12,I12,K12)</f>
        <v>8</v>
      </c>
      <c r="N12" s="279">
        <f>SUM(F12,H12,J12,L12)</f>
        <v>1663</v>
      </c>
      <c r="Q12" s="79"/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/>
      <c r="B13" s="77"/>
      <c r="C13" s="129"/>
      <c r="D13" s="130"/>
      <c r="E13" s="104">
        <v>0</v>
      </c>
      <c r="F13" s="105">
        <v>0</v>
      </c>
      <c r="G13" s="106">
        <v>0</v>
      </c>
      <c r="H13" s="107">
        <v>0</v>
      </c>
      <c r="I13" s="108">
        <v>0</v>
      </c>
      <c r="J13" s="109">
        <v>0</v>
      </c>
      <c r="K13" s="108">
        <v>0</v>
      </c>
      <c r="L13" s="109">
        <v>0</v>
      </c>
      <c r="M13" s="191"/>
      <c r="N13" s="282"/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82"/>
      <c r="B14" s="83"/>
      <c r="C14" s="129"/>
      <c r="D14" s="130"/>
      <c r="E14" s="114"/>
      <c r="F14" s="115"/>
      <c r="G14" s="116"/>
      <c r="H14" s="117"/>
      <c r="I14" s="118"/>
      <c r="J14" s="119"/>
      <c r="K14" s="118"/>
      <c r="L14" s="119"/>
      <c r="M14" s="120"/>
      <c r="N14" s="121"/>
      <c r="Q14" s="79"/>
      <c r="R14" s="81"/>
      <c r="S14" s="79"/>
      <c r="T14" s="81"/>
      <c r="U14" s="79"/>
      <c r="V14" s="81"/>
      <c r="W14" s="79"/>
      <c r="X14" s="81"/>
      <c r="Y14" s="79"/>
      <c r="Z14" s="84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10</v>
      </c>
      <c r="B15" s="77" t="s">
        <v>6</v>
      </c>
      <c r="C15" s="129">
        <v>0</v>
      </c>
      <c r="D15" s="130">
        <v>0</v>
      </c>
      <c r="E15" s="104">
        <v>0</v>
      </c>
      <c r="F15" s="105">
        <v>0</v>
      </c>
      <c r="G15" s="106">
        <v>0</v>
      </c>
      <c r="H15" s="107">
        <v>0</v>
      </c>
      <c r="I15" s="108">
        <v>0</v>
      </c>
      <c r="J15" s="109">
        <v>0</v>
      </c>
      <c r="K15" s="108">
        <v>2</v>
      </c>
      <c r="L15" s="109">
        <v>6817.3620000000001</v>
      </c>
      <c r="M15" s="191">
        <f>SUM(E15,G15,I15,K15)</f>
        <v>2</v>
      </c>
      <c r="N15" s="279">
        <f>SUM(F15,H15,J15,L15)</f>
        <v>6817.3620000000001</v>
      </c>
      <c r="Q15" s="79"/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/>
      <c r="B16" s="77" t="s">
        <v>7</v>
      </c>
      <c r="C16" s="129">
        <v>6</v>
      </c>
      <c r="D16" s="130">
        <v>2780</v>
      </c>
      <c r="E16" s="104">
        <v>3</v>
      </c>
      <c r="F16" s="105">
        <v>5075</v>
      </c>
      <c r="G16" s="106">
        <v>1</v>
      </c>
      <c r="H16" s="107">
        <v>150</v>
      </c>
      <c r="I16" s="108">
        <v>1</v>
      </c>
      <c r="J16" s="109">
        <v>459.6</v>
      </c>
      <c r="K16" s="108">
        <v>1</v>
      </c>
      <c r="L16" s="109">
        <v>3444.1619999999998</v>
      </c>
      <c r="M16" s="191">
        <f>SUM(E16,G16,I16,K16)</f>
        <v>6</v>
      </c>
      <c r="N16" s="279">
        <f>SUM(F16,H16,J16,L16)</f>
        <v>9128.7620000000006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/>
      <c r="C17" s="129"/>
      <c r="D17" s="130"/>
      <c r="E17" s="104">
        <v>0</v>
      </c>
      <c r="F17" s="105">
        <v>0</v>
      </c>
      <c r="G17" s="106">
        <v>0</v>
      </c>
      <c r="H17" s="107">
        <v>0</v>
      </c>
      <c r="I17" s="108">
        <v>0</v>
      </c>
      <c r="J17" s="109">
        <v>0</v>
      </c>
      <c r="K17" s="108">
        <v>0</v>
      </c>
      <c r="L17" s="109">
        <v>0</v>
      </c>
      <c r="M17" s="191"/>
      <c r="N17" s="282"/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4"/>
      <c r="F18" s="115"/>
      <c r="G18" s="116"/>
      <c r="H18" s="117"/>
      <c r="I18" s="118"/>
      <c r="J18" s="119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11</v>
      </c>
      <c r="B19" s="77" t="s">
        <v>6</v>
      </c>
      <c r="C19" s="129">
        <v>1</v>
      </c>
      <c r="D19" s="130">
        <v>3000</v>
      </c>
      <c r="E19" s="104">
        <v>1</v>
      </c>
      <c r="F19" s="105">
        <v>500</v>
      </c>
      <c r="G19" s="106">
        <v>0</v>
      </c>
      <c r="H19" s="107">
        <v>0</v>
      </c>
      <c r="I19" s="108">
        <v>0</v>
      </c>
      <c r="J19" s="109">
        <v>0</v>
      </c>
      <c r="K19" s="108">
        <v>0</v>
      </c>
      <c r="L19" s="109">
        <v>0</v>
      </c>
      <c r="M19" s="191">
        <f>SUM(E19,G19,I19,K19)</f>
        <v>1</v>
      </c>
      <c r="N19" s="279">
        <f>SUM(F19,H19,J19,L19)</f>
        <v>500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0</v>
      </c>
      <c r="D20" s="130">
        <v>0</v>
      </c>
      <c r="E20" s="104">
        <v>0</v>
      </c>
      <c r="F20" s="105">
        <v>0</v>
      </c>
      <c r="G20" s="106">
        <v>1</v>
      </c>
      <c r="H20" s="107">
        <v>48.5</v>
      </c>
      <c r="I20" s="108">
        <v>0</v>
      </c>
      <c r="J20" s="109">
        <v>0</v>
      </c>
      <c r="K20" s="108">
        <v>0</v>
      </c>
      <c r="L20" s="109">
        <v>0</v>
      </c>
      <c r="M20" s="191">
        <f>SUM(E20,G20,I20,K20)</f>
        <v>1</v>
      </c>
      <c r="N20" s="279">
        <f>SUM(F20,H20,J20,L20)</f>
        <v>48.5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/>
      <c r="C21" s="129"/>
      <c r="D21" s="130"/>
      <c r="E21" s="104">
        <v>0</v>
      </c>
      <c r="F21" s="105">
        <v>0</v>
      </c>
      <c r="G21" s="106">
        <v>0</v>
      </c>
      <c r="H21" s="107">
        <v>0</v>
      </c>
      <c r="I21" s="108">
        <v>0</v>
      </c>
      <c r="J21" s="109">
        <v>0</v>
      </c>
      <c r="K21" s="108">
        <v>0</v>
      </c>
      <c r="L21" s="109">
        <v>0</v>
      </c>
      <c r="M21" s="191"/>
      <c r="N21" s="282"/>
      <c r="Q21" s="79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29"/>
      <c r="D22" s="130"/>
      <c r="E22" s="114"/>
      <c r="F22" s="115"/>
      <c r="G22" s="116"/>
      <c r="H22" s="117"/>
      <c r="I22" s="118"/>
      <c r="J22" s="119"/>
      <c r="K22" s="118"/>
      <c r="L22" s="119"/>
      <c r="M22" s="120"/>
      <c r="N22" s="121"/>
      <c r="Q22" s="79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9">
        <v>9</v>
      </c>
      <c r="D23" s="130">
        <v>5953</v>
      </c>
      <c r="E23" s="104">
        <v>4</v>
      </c>
      <c r="F23" s="105">
        <v>1980</v>
      </c>
      <c r="G23" s="106">
        <v>5</v>
      </c>
      <c r="H23" s="107">
        <v>3721.6779999999999</v>
      </c>
      <c r="I23" s="108">
        <v>3</v>
      </c>
      <c r="J23" s="109">
        <v>995.3</v>
      </c>
      <c r="K23" s="108">
        <v>1</v>
      </c>
      <c r="L23" s="109">
        <v>239</v>
      </c>
      <c r="M23" s="191">
        <f>SUM(E23,G23,I23,K23)</f>
        <v>13</v>
      </c>
      <c r="N23" s="279">
        <f>SUM(F23,H23,J23,L23)</f>
        <v>6935.9780000000001</v>
      </c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9">
        <v>105</v>
      </c>
      <c r="D24" s="130">
        <v>17939</v>
      </c>
      <c r="E24" s="104">
        <v>22</v>
      </c>
      <c r="F24" s="105">
        <v>2106.4009999999998</v>
      </c>
      <c r="G24" s="106">
        <v>25</v>
      </c>
      <c r="H24" s="107">
        <v>11881.647999999999</v>
      </c>
      <c r="I24" s="108">
        <v>21</v>
      </c>
      <c r="J24" s="109">
        <v>7738.4160000000002</v>
      </c>
      <c r="K24" s="108">
        <v>22</v>
      </c>
      <c r="L24" s="109">
        <v>1302.28</v>
      </c>
      <c r="M24" s="191">
        <f>SUM(E24,G24,I24,K24)</f>
        <v>90</v>
      </c>
      <c r="N24" s="279">
        <f>SUM(F24,H24,J24,L24)</f>
        <v>23028.744999999999</v>
      </c>
      <c r="Q24" s="79"/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/>
      <c r="C25" s="129"/>
      <c r="D25" s="130"/>
      <c r="E25" s="104">
        <v>0</v>
      </c>
      <c r="F25" s="105">
        <v>0</v>
      </c>
      <c r="G25" s="106">
        <v>0</v>
      </c>
      <c r="H25" s="107">
        <v>0</v>
      </c>
      <c r="I25" s="108">
        <v>0</v>
      </c>
      <c r="J25" s="109">
        <v>0</v>
      </c>
      <c r="K25" s="108">
        <v>0</v>
      </c>
      <c r="L25" s="109">
        <v>0</v>
      </c>
      <c r="M25" s="191"/>
      <c r="N25" s="282"/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82"/>
      <c r="B26" s="83"/>
      <c r="C26" s="129"/>
      <c r="D26" s="130"/>
      <c r="E26" s="114"/>
      <c r="F26" s="115"/>
      <c r="G26" s="116"/>
      <c r="H26" s="117"/>
      <c r="I26" s="118"/>
      <c r="J26" s="119"/>
      <c r="K26" s="118"/>
      <c r="L26" s="119"/>
      <c r="M26" s="120"/>
      <c r="N26" s="121"/>
      <c r="Q26" s="79"/>
      <c r="R26" s="81"/>
      <c r="S26" s="79"/>
      <c r="T26" s="81"/>
      <c r="U26" s="79"/>
      <c r="V26" s="81"/>
      <c r="W26" s="79"/>
      <c r="X26" s="81"/>
      <c r="Y26" s="79"/>
      <c r="Z26" s="84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 t="s">
        <v>13</v>
      </c>
      <c r="B27" s="77" t="s">
        <v>6</v>
      </c>
      <c r="C27" s="129">
        <v>0</v>
      </c>
      <c r="D27" s="130">
        <v>0</v>
      </c>
      <c r="E27" s="104">
        <v>1</v>
      </c>
      <c r="F27" s="105">
        <v>90</v>
      </c>
      <c r="G27" s="106">
        <v>0</v>
      </c>
      <c r="H27" s="107">
        <v>0</v>
      </c>
      <c r="I27" s="108">
        <v>0</v>
      </c>
      <c r="J27" s="109">
        <v>0</v>
      </c>
      <c r="K27" s="108">
        <v>0</v>
      </c>
      <c r="L27" s="109">
        <v>0</v>
      </c>
      <c r="M27" s="191">
        <f>SUM(E27,G27,I27,K27)</f>
        <v>1</v>
      </c>
      <c r="N27" s="279">
        <f>SUM(F27,H27,J27,L27)</f>
        <v>90</v>
      </c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/>
      <c r="B28" s="77" t="s">
        <v>7</v>
      </c>
      <c r="C28" s="129">
        <v>0</v>
      </c>
      <c r="D28" s="130">
        <v>0</v>
      </c>
      <c r="E28" s="104">
        <v>0</v>
      </c>
      <c r="F28" s="105">
        <v>0</v>
      </c>
      <c r="G28" s="106">
        <v>0</v>
      </c>
      <c r="H28" s="107">
        <v>0</v>
      </c>
      <c r="I28" s="108">
        <v>0</v>
      </c>
      <c r="J28" s="109">
        <v>0</v>
      </c>
      <c r="K28" s="108">
        <v>0</v>
      </c>
      <c r="L28" s="109">
        <v>0</v>
      </c>
      <c r="M28" s="191">
        <f>SUM(E28,G28,I28,K28)</f>
        <v>0</v>
      </c>
      <c r="N28" s="279">
        <f>SUM(F28,H28,J28,L28)</f>
        <v>0</v>
      </c>
      <c r="P28" s="85"/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/>
      <c r="C29" s="129"/>
      <c r="D29" s="130"/>
      <c r="E29" s="104">
        <v>0</v>
      </c>
      <c r="F29" s="105">
        <v>0</v>
      </c>
      <c r="G29" s="106">
        <v>0</v>
      </c>
      <c r="H29" s="107">
        <v>0</v>
      </c>
      <c r="I29" s="108">
        <v>0</v>
      </c>
      <c r="J29" s="109">
        <v>0</v>
      </c>
      <c r="K29" s="108">
        <v>0</v>
      </c>
      <c r="L29" s="109">
        <v>0</v>
      </c>
      <c r="M29" s="191"/>
      <c r="N29" s="282"/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4"/>
      <c r="F30" s="115"/>
      <c r="G30" s="116"/>
      <c r="H30" s="117"/>
      <c r="I30" s="118"/>
      <c r="J30" s="119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14</v>
      </c>
      <c r="B31" s="77" t="s">
        <v>6</v>
      </c>
      <c r="C31" s="129">
        <v>5</v>
      </c>
      <c r="D31" s="130">
        <v>6920</v>
      </c>
      <c r="E31" s="104">
        <v>3</v>
      </c>
      <c r="F31" s="105">
        <v>6950</v>
      </c>
      <c r="G31" s="106">
        <v>1</v>
      </c>
      <c r="H31" s="107">
        <v>35.5</v>
      </c>
      <c r="I31" s="108">
        <v>1</v>
      </c>
      <c r="J31" s="109">
        <v>338.5</v>
      </c>
      <c r="K31" s="108">
        <v>1</v>
      </c>
      <c r="L31" s="109">
        <v>3500</v>
      </c>
      <c r="M31" s="191">
        <f>SUM(E31,G31,I31,K31)</f>
        <v>6</v>
      </c>
      <c r="N31" s="279">
        <f>SUM(F31,H31,J31,L31)</f>
        <v>10824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15</v>
      </c>
      <c r="B32" s="77" t="s">
        <v>7</v>
      </c>
      <c r="C32" s="129">
        <v>3</v>
      </c>
      <c r="D32" s="130">
        <v>118</v>
      </c>
      <c r="E32" s="104">
        <v>0</v>
      </c>
      <c r="F32" s="105">
        <v>0</v>
      </c>
      <c r="G32" s="106">
        <v>0</v>
      </c>
      <c r="H32" s="107">
        <v>0</v>
      </c>
      <c r="I32" s="108">
        <v>0</v>
      </c>
      <c r="J32" s="109">
        <v>0</v>
      </c>
      <c r="K32" s="108">
        <v>0</v>
      </c>
      <c r="L32" s="109">
        <v>0</v>
      </c>
      <c r="M32" s="191">
        <f>SUM(E32,G32,I32,K32)</f>
        <v>0</v>
      </c>
      <c r="N32" s="279"/>
      <c r="Q32" s="79"/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/>
      <c r="C33" s="129"/>
      <c r="D33" s="130"/>
      <c r="E33" s="104">
        <v>0</v>
      </c>
      <c r="F33" s="105">
        <v>0</v>
      </c>
      <c r="G33" s="106">
        <v>0</v>
      </c>
      <c r="H33" s="107">
        <v>0</v>
      </c>
      <c r="I33" s="108">
        <v>0</v>
      </c>
      <c r="J33" s="109">
        <v>0</v>
      </c>
      <c r="K33" s="108">
        <v>0</v>
      </c>
      <c r="L33" s="109">
        <v>0</v>
      </c>
      <c r="M33" s="191"/>
      <c r="N33" s="282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4"/>
      <c r="F34" s="115"/>
      <c r="G34" s="116"/>
      <c r="H34" s="117"/>
      <c r="I34" s="118"/>
      <c r="J34" s="119"/>
      <c r="K34" s="118"/>
      <c r="L34" s="119"/>
      <c r="M34" s="120"/>
      <c r="N34" s="121"/>
      <c r="P34" s="86"/>
      <c r="Q34" s="79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19</v>
      </c>
      <c r="B35" s="77" t="s">
        <v>6</v>
      </c>
      <c r="C35" s="129">
        <v>3</v>
      </c>
      <c r="D35" s="130">
        <v>1117</v>
      </c>
      <c r="E35" s="104">
        <v>0</v>
      </c>
      <c r="F35" s="105">
        <v>0</v>
      </c>
      <c r="G35" s="106">
        <v>1</v>
      </c>
      <c r="H35" s="107">
        <v>1685</v>
      </c>
      <c r="I35" s="108">
        <v>1</v>
      </c>
      <c r="J35" s="109">
        <v>192</v>
      </c>
      <c r="K35" s="108">
        <v>0</v>
      </c>
      <c r="L35" s="109">
        <v>0</v>
      </c>
      <c r="M35" s="191">
        <f>SUM(E35,G35,I35,K35)</f>
        <v>2</v>
      </c>
      <c r="N35" s="279">
        <f>SUM(F35,H35,J35,L35)</f>
        <v>1877</v>
      </c>
      <c r="Q35" s="79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/>
      <c r="B36" s="77" t="s">
        <v>7</v>
      </c>
      <c r="C36" s="129">
        <v>0</v>
      </c>
      <c r="D36" s="130">
        <v>0</v>
      </c>
      <c r="E36" s="104">
        <v>1</v>
      </c>
      <c r="F36" s="105">
        <v>230</v>
      </c>
      <c r="G36" s="106">
        <v>0</v>
      </c>
      <c r="H36" s="107">
        <v>0</v>
      </c>
      <c r="I36" s="108">
        <v>0</v>
      </c>
      <c r="J36" s="109">
        <v>0</v>
      </c>
      <c r="K36" s="108">
        <v>0</v>
      </c>
      <c r="L36" s="109">
        <v>0</v>
      </c>
      <c r="M36" s="191">
        <f>SUM(E36,G36,I36,K36)</f>
        <v>1</v>
      </c>
      <c r="N36" s="279">
        <f>SUM(F36,H36,J36,L36)</f>
        <v>230</v>
      </c>
      <c r="P36" s="85"/>
      <c r="Q36" s="79"/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9" customHeight="1" x14ac:dyDescent="0.25">
      <c r="A37" s="76"/>
      <c r="B37" s="77"/>
      <c r="C37" s="129"/>
      <c r="D37" s="130"/>
      <c r="E37" s="104">
        <v>0</v>
      </c>
      <c r="F37" s="105">
        <v>0</v>
      </c>
      <c r="G37" s="106">
        <v>0</v>
      </c>
      <c r="H37" s="107">
        <v>0</v>
      </c>
      <c r="I37" s="108">
        <v>0</v>
      </c>
      <c r="J37" s="109">
        <v>0</v>
      </c>
      <c r="K37" s="108">
        <v>0</v>
      </c>
      <c r="L37" s="109">
        <v>0</v>
      </c>
      <c r="M37" s="191"/>
      <c r="N37" s="282"/>
      <c r="P37" s="85"/>
      <c r="Q37" s="79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29"/>
      <c r="D38" s="130"/>
      <c r="E38" s="114"/>
      <c r="F38" s="115"/>
      <c r="G38" s="116"/>
      <c r="H38" s="117"/>
      <c r="I38" s="118"/>
      <c r="J38" s="119"/>
      <c r="K38" s="118"/>
      <c r="L38" s="119"/>
      <c r="M38" s="120"/>
      <c r="N38" s="121"/>
      <c r="Q38" s="79"/>
      <c r="R38" s="81"/>
      <c r="S38" s="79"/>
      <c r="T38" s="81"/>
      <c r="U38" s="79"/>
      <c r="V38" s="81"/>
      <c r="W38" s="79"/>
      <c r="X38" s="81"/>
      <c r="Y38" s="79"/>
      <c r="Z38" s="84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76" t="s">
        <v>55</v>
      </c>
      <c r="B39" s="77" t="s">
        <v>6</v>
      </c>
      <c r="C39" s="129">
        <v>142</v>
      </c>
      <c r="D39" s="130">
        <v>47345</v>
      </c>
      <c r="E39" s="104">
        <v>34</v>
      </c>
      <c r="F39" s="105">
        <v>11757.813</v>
      </c>
      <c r="G39" s="106">
        <v>31</v>
      </c>
      <c r="H39" s="107">
        <v>41892.205000000002</v>
      </c>
      <c r="I39" s="122">
        <v>26</v>
      </c>
      <c r="J39" s="123">
        <v>1735.7449999999999</v>
      </c>
      <c r="K39" s="122">
        <v>33</v>
      </c>
      <c r="L39" s="123">
        <v>6831.6489999999994</v>
      </c>
      <c r="M39" s="191">
        <f>SUM(E39,G39,I39,K39)</f>
        <v>124</v>
      </c>
      <c r="N39" s="279">
        <f>SUM(F39,H39,J39,L39)</f>
        <v>62217.412000000004</v>
      </c>
      <c r="Q39" s="79"/>
      <c r="R39" s="81"/>
      <c r="S39" s="79"/>
      <c r="T39" s="81"/>
      <c r="U39" s="79"/>
      <c r="V39" s="81"/>
      <c r="W39" s="79"/>
      <c r="X39" s="81"/>
      <c r="Y39" s="79"/>
      <c r="Z39" s="79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82"/>
      <c r="B40" s="83"/>
      <c r="C40" s="129"/>
      <c r="D40" s="130"/>
      <c r="E40" s="114"/>
      <c r="F40" s="115"/>
      <c r="G40" s="116"/>
      <c r="H40" s="117"/>
      <c r="I40" s="118"/>
      <c r="J40" s="119"/>
      <c r="K40" s="118"/>
      <c r="L40" s="119"/>
      <c r="M40" s="120"/>
      <c r="N40" s="121"/>
      <c r="Q40" s="79"/>
      <c r="R40" s="81"/>
      <c r="S40" s="79"/>
      <c r="T40" s="81"/>
      <c r="U40" s="79"/>
      <c r="V40" s="81"/>
      <c r="W40" s="79"/>
      <c r="X40" s="81"/>
      <c r="Y40" s="79"/>
      <c r="Z40" s="84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76" t="s">
        <v>16</v>
      </c>
      <c r="B41" s="77"/>
      <c r="C41" s="129">
        <v>527</v>
      </c>
      <c r="D41" s="130">
        <v>16467</v>
      </c>
      <c r="E41" s="104">
        <v>109</v>
      </c>
      <c r="F41" s="105">
        <v>2006.6289999999999</v>
      </c>
      <c r="G41" s="106">
        <v>142</v>
      </c>
      <c r="H41" s="107">
        <v>2545.6970000000001</v>
      </c>
      <c r="I41" s="122">
        <v>145</v>
      </c>
      <c r="J41" s="123">
        <v>5255.3029999999999</v>
      </c>
      <c r="K41" s="122">
        <v>120</v>
      </c>
      <c r="L41" s="123">
        <v>2963.067</v>
      </c>
      <c r="M41" s="191">
        <f>SUM(E41,G41,I41,K41)</f>
        <v>516</v>
      </c>
      <c r="N41" s="279">
        <f>SUM(F41,H41,J41,L41)</f>
        <v>12770.696</v>
      </c>
      <c r="O41" s="86"/>
      <c r="P41" s="86"/>
      <c r="Q41" s="79"/>
      <c r="R41" s="81"/>
      <c r="S41" s="79"/>
      <c r="T41" s="81"/>
      <c r="U41" s="79"/>
      <c r="V41" s="81"/>
      <c r="W41" s="79"/>
      <c r="X41" s="81"/>
      <c r="Y41" s="79"/>
      <c r="Z41" s="79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82"/>
      <c r="B42" s="83"/>
      <c r="C42" s="129"/>
      <c r="D42" s="130"/>
      <c r="E42" s="114"/>
      <c r="F42" s="115"/>
      <c r="G42" s="116"/>
      <c r="H42" s="117"/>
      <c r="I42" s="118"/>
      <c r="J42" s="119"/>
      <c r="K42" s="118"/>
      <c r="L42" s="119"/>
      <c r="M42" s="120"/>
      <c r="N42" s="121"/>
      <c r="P42" s="86"/>
      <c r="Q42" s="79"/>
      <c r="R42" s="79"/>
      <c r="S42" s="79"/>
      <c r="T42" s="79"/>
      <c r="U42" s="79"/>
      <c r="V42" s="79"/>
      <c r="W42" s="79"/>
      <c r="X42" s="79"/>
      <c r="Y42" s="79"/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s="91" customFormat="1" ht="12.9" customHeight="1" x14ac:dyDescent="0.25">
      <c r="A43" s="87" t="s">
        <v>0</v>
      </c>
      <c r="B43" s="88"/>
      <c r="C43" s="276">
        <v>1222</v>
      </c>
      <c r="D43" s="277">
        <v>156150</v>
      </c>
      <c r="E43" s="125">
        <f>SUM(E7:E41)</f>
        <v>275</v>
      </c>
      <c r="F43" s="155">
        <f>SUM(F7:F42)</f>
        <v>41399.652999999998</v>
      </c>
      <c r="G43" s="124">
        <f>SUM(G7:G41)</f>
        <v>340</v>
      </c>
      <c r="H43" s="154">
        <f>SUM(H7:H42)</f>
        <v>80439.150000000009</v>
      </c>
      <c r="I43" s="125">
        <f>SUM(I7:I41)</f>
        <v>309</v>
      </c>
      <c r="J43" s="153">
        <f>SUM(J7:J42)</f>
        <v>38134.935999999994</v>
      </c>
      <c r="K43" s="125">
        <f>SUM(K7:K41)</f>
        <v>292</v>
      </c>
      <c r="L43" s="153">
        <f>SUM(L7:L42)</f>
        <v>38758.402000000002</v>
      </c>
      <c r="M43" s="126">
        <f>SUM(M7:M41)</f>
        <v>1216</v>
      </c>
      <c r="N43" s="278">
        <f>SUM(N7:N41)</f>
        <v>198732.141</v>
      </c>
      <c r="O43" s="89"/>
      <c r="P43" s="90"/>
      <c r="Q43" s="79"/>
      <c r="R43" s="80"/>
      <c r="S43" s="79"/>
      <c r="T43" s="80"/>
      <c r="U43" s="79"/>
      <c r="V43" s="80"/>
      <c r="W43" s="79"/>
      <c r="X43" s="80"/>
      <c r="Y43" s="79"/>
      <c r="Z43" s="81"/>
      <c r="AA43" s="79"/>
      <c r="AB43" s="80"/>
      <c r="AC43" s="79"/>
      <c r="AD43" s="80"/>
      <c r="AE43" s="79"/>
      <c r="AF43" s="80"/>
      <c r="AG43" s="79"/>
      <c r="AH43" s="80"/>
      <c r="AI43" s="79"/>
      <c r="AJ43" s="80"/>
    </row>
    <row r="44" spans="1:36" s="70" customFormat="1" ht="12.9" customHeight="1" thickBot="1" x14ac:dyDescent="0.3">
      <c r="A44" s="131"/>
      <c r="B44" s="132"/>
      <c r="C44" s="133"/>
      <c r="D44" s="134"/>
      <c r="E44" s="135"/>
      <c r="F44" s="136"/>
      <c r="G44" s="137"/>
      <c r="H44" s="138"/>
      <c r="I44" s="135"/>
      <c r="J44" s="136"/>
      <c r="K44" s="137"/>
      <c r="L44" s="139"/>
      <c r="M44" s="140"/>
      <c r="N44" s="141"/>
      <c r="O44" s="67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27" customFormat="1" ht="7.5" customHeight="1" thickTop="1" x14ac:dyDescent="0.25">
      <c r="A45" s="29" t="s">
        <v>21</v>
      </c>
      <c r="B45" s="30"/>
      <c r="C45" s="60"/>
      <c r="D45" s="60"/>
      <c r="E45" s="29" t="s">
        <v>22</v>
      </c>
      <c r="F45" s="30"/>
      <c r="G45" s="29" t="s">
        <v>20</v>
      </c>
      <c r="H45" s="30"/>
      <c r="I45" s="8" t="s">
        <v>35</v>
      </c>
      <c r="J45" s="8"/>
      <c r="K45" s="8"/>
      <c r="L45" s="8"/>
      <c r="M45" s="8"/>
      <c r="N45" s="8"/>
      <c r="O45" s="8"/>
    </row>
    <row r="46" spans="1:36" s="27" customFormat="1" ht="7.5" customHeight="1" x14ac:dyDescent="0.25">
      <c r="A46" s="31" t="s">
        <v>17</v>
      </c>
      <c r="B46" s="31"/>
      <c r="C46" s="61"/>
      <c r="D46" s="61"/>
      <c r="E46" s="31"/>
      <c r="F46" s="31"/>
      <c r="G46" s="31"/>
      <c r="H46" s="32"/>
      <c r="I46" s="34"/>
      <c r="J46" s="34"/>
      <c r="K46" s="34"/>
      <c r="L46" s="34"/>
      <c r="M46" s="34"/>
      <c r="N46" s="34"/>
      <c r="O46" s="8"/>
    </row>
    <row r="47" spans="1:36" x14ac:dyDescent="0.25">
      <c r="A47" s="62"/>
    </row>
  </sheetData>
  <mergeCells count="18">
    <mergeCell ref="W4:X4"/>
    <mergeCell ref="AG4:AH4"/>
    <mergeCell ref="AI4:AJ4"/>
    <mergeCell ref="C4:D4"/>
    <mergeCell ref="Y4:Z4"/>
    <mergeCell ref="AA4:AB4"/>
    <mergeCell ref="AC4:AD4"/>
    <mergeCell ref="AE4:AF4"/>
    <mergeCell ref="Q4:R4"/>
    <mergeCell ref="S4:T4"/>
    <mergeCell ref="U4:V4"/>
    <mergeCell ref="A1:N1"/>
    <mergeCell ref="A4:B5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38</v>
      </c>
      <c r="D4" s="345"/>
      <c r="E4" s="346" t="s">
        <v>43</v>
      </c>
      <c r="F4" s="346"/>
      <c r="G4" s="346" t="s">
        <v>44</v>
      </c>
      <c r="H4" s="346"/>
      <c r="I4" s="347" t="s">
        <v>45</v>
      </c>
      <c r="J4" s="348"/>
      <c r="K4" s="347" t="s">
        <v>46</v>
      </c>
      <c r="L4" s="349"/>
      <c r="M4" s="350" t="s">
        <v>41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229</v>
      </c>
      <c r="D7" s="46">
        <v>24983</v>
      </c>
      <c r="E7" s="3">
        <v>69</v>
      </c>
      <c r="F7" s="24">
        <v>7729</v>
      </c>
      <c r="G7" s="22">
        <v>70</v>
      </c>
      <c r="H7" s="38">
        <v>8660</v>
      </c>
      <c r="I7" s="10">
        <v>77</v>
      </c>
      <c r="J7" s="21">
        <v>14891</v>
      </c>
      <c r="K7" s="47">
        <v>56</v>
      </c>
      <c r="L7" s="47">
        <v>16244</v>
      </c>
      <c r="M7" s="36">
        <f>SUM(K7,I7,G7,E7)</f>
        <v>272</v>
      </c>
      <c r="N7" s="2">
        <f>SUM(F7,H7,J7,L7)</f>
        <v>47524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187</v>
      </c>
      <c r="D8" s="46">
        <v>7259</v>
      </c>
      <c r="E8" s="3">
        <v>42</v>
      </c>
      <c r="F8" s="22">
        <v>2233</v>
      </c>
      <c r="G8" s="22">
        <v>42</v>
      </c>
      <c r="H8" s="38">
        <v>1603</v>
      </c>
      <c r="I8" s="10">
        <v>32</v>
      </c>
      <c r="J8" s="21">
        <v>1624</v>
      </c>
      <c r="K8" s="47">
        <v>29</v>
      </c>
      <c r="L8" s="47">
        <v>830</v>
      </c>
      <c r="M8" s="36">
        <f>SUM(K8,I8,G8,E8)</f>
        <v>145</v>
      </c>
      <c r="N8" s="13">
        <f>SUM(F8,H8,J8,L8)</f>
        <v>6290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2</v>
      </c>
      <c r="D10" s="46">
        <v>858</v>
      </c>
      <c r="E10" s="3">
        <v>1</v>
      </c>
      <c r="F10" s="22">
        <v>392</v>
      </c>
      <c r="G10" s="22">
        <v>0</v>
      </c>
      <c r="H10" s="38">
        <v>0</v>
      </c>
      <c r="I10" s="10">
        <v>0</v>
      </c>
      <c r="J10" s="21">
        <v>0</v>
      </c>
      <c r="K10" s="47">
        <v>0</v>
      </c>
      <c r="L10" s="47">
        <v>0</v>
      </c>
      <c r="M10" s="36">
        <f>SUM(K10,I10,G10,E10)</f>
        <v>1</v>
      </c>
      <c r="N10" s="13">
        <f>SUM(F10,H10,J10,L10)</f>
        <v>392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3</v>
      </c>
      <c r="D11" s="46">
        <v>149</v>
      </c>
      <c r="E11" s="3">
        <v>1</v>
      </c>
      <c r="F11" s="22">
        <v>135</v>
      </c>
      <c r="G11" s="22">
        <v>0</v>
      </c>
      <c r="H11" s="38">
        <v>0</v>
      </c>
      <c r="I11" s="10">
        <v>0</v>
      </c>
      <c r="J11" s="21">
        <v>0</v>
      </c>
      <c r="K11" s="47">
        <v>2</v>
      </c>
      <c r="L11" s="47">
        <v>170</v>
      </c>
      <c r="M11" s="36">
        <f>SUM(K11,I11,G11,E11)</f>
        <v>3</v>
      </c>
      <c r="N11" s="13">
        <f>SUM(F11,H11,J11,L11)</f>
        <v>305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</v>
      </c>
      <c r="D14" s="46">
        <v>6000</v>
      </c>
      <c r="E14" s="3">
        <v>4</v>
      </c>
      <c r="F14" s="22">
        <v>705</v>
      </c>
      <c r="G14" s="22">
        <v>2</v>
      </c>
      <c r="H14" s="38">
        <v>1000</v>
      </c>
      <c r="I14" s="10">
        <v>0</v>
      </c>
      <c r="J14" s="21">
        <v>0</v>
      </c>
      <c r="K14" s="47">
        <v>0</v>
      </c>
      <c r="L14" s="47">
        <v>1075</v>
      </c>
      <c r="M14" s="36">
        <f>SUM(K14,I14,G14,E14)</f>
        <v>6</v>
      </c>
      <c r="N14" s="13">
        <f>SUM(F14,H14,J14,L14)</f>
        <v>2780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1</v>
      </c>
      <c r="L16" s="47">
        <v>3000</v>
      </c>
      <c r="M16" s="36">
        <f>SUM(K16,I16,G16,E16)</f>
        <v>1</v>
      </c>
      <c r="N16" s="13">
        <f>SUM(F16,H16,J16,L16)</f>
        <v>3000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4</v>
      </c>
      <c r="D17" s="46">
        <v>3346</v>
      </c>
      <c r="E17" s="3">
        <v>0</v>
      </c>
      <c r="F17" s="22">
        <v>0</v>
      </c>
      <c r="G17" s="22">
        <v>0</v>
      </c>
      <c r="H17" s="38">
        <v>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0</v>
      </c>
      <c r="N17" s="13">
        <f>SUM(F17,H17,J17,L17)</f>
        <v>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14</v>
      </c>
      <c r="D19" s="46">
        <v>19618</v>
      </c>
      <c r="E19" s="3">
        <v>4</v>
      </c>
      <c r="F19" s="22">
        <v>1094</v>
      </c>
      <c r="G19" s="22">
        <v>0</v>
      </c>
      <c r="H19" s="38">
        <v>0</v>
      </c>
      <c r="I19" s="10">
        <v>1</v>
      </c>
      <c r="J19" s="21">
        <v>2300</v>
      </c>
      <c r="K19" s="47">
        <v>4</v>
      </c>
      <c r="L19" s="47">
        <v>2559</v>
      </c>
      <c r="M19" s="36">
        <f>SUM(K19,I19,G19,E19)</f>
        <v>9</v>
      </c>
      <c r="N19" s="13">
        <f>SUM(F19,H19,J19,L19)</f>
        <v>5953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66</v>
      </c>
      <c r="D20" s="46">
        <v>7032</v>
      </c>
      <c r="E20" s="3">
        <v>33</v>
      </c>
      <c r="F20" s="22">
        <v>3906</v>
      </c>
      <c r="G20" s="22">
        <v>18</v>
      </c>
      <c r="H20" s="38">
        <v>7070</v>
      </c>
      <c r="I20" s="10">
        <v>24</v>
      </c>
      <c r="J20" s="21">
        <v>3624</v>
      </c>
      <c r="K20" s="47">
        <v>30</v>
      </c>
      <c r="L20" s="47">
        <v>3339</v>
      </c>
      <c r="M20" s="36">
        <f>SUM(K20,I20,G20,E20)</f>
        <v>105</v>
      </c>
      <c r="N20" s="13">
        <f>SUM(F20,H20,J20,L20)</f>
        <v>17939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2</v>
      </c>
      <c r="D22" s="46">
        <v>3210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3</v>
      </c>
      <c r="D25" s="46">
        <v>3216</v>
      </c>
      <c r="E25" s="3">
        <v>1</v>
      </c>
      <c r="F25" s="22">
        <v>1500</v>
      </c>
      <c r="G25" s="22">
        <v>1</v>
      </c>
      <c r="H25" s="38">
        <v>2815</v>
      </c>
      <c r="I25" s="10">
        <v>2</v>
      </c>
      <c r="J25" s="21">
        <v>2308</v>
      </c>
      <c r="K25" s="47">
        <v>1</v>
      </c>
      <c r="L25" s="47">
        <v>297</v>
      </c>
      <c r="M25" s="36">
        <f>SUM(K25,I25,G25,E25)</f>
        <v>5</v>
      </c>
      <c r="N25" s="13">
        <f>SUM(F25,H25,J25,L25)</f>
        <v>6920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5</v>
      </c>
      <c r="D26" s="46">
        <v>1463</v>
      </c>
      <c r="E26" s="3">
        <v>1</v>
      </c>
      <c r="F26" s="22">
        <v>48</v>
      </c>
      <c r="G26" s="22">
        <v>1</v>
      </c>
      <c r="H26" s="38">
        <v>50</v>
      </c>
      <c r="I26" s="10">
        <v>1</v>
      </c>
      <c r="J26" s="21">
        <v>20</v>
      </c>
      <c r="K26" s="47">
        <v>0</v>
      </c>
      <c r="L26" s="47">
        <v>0</v>
      </c>
      <c r="M26" s="36">
        <f>SUM(K26,I26,G26,E26)</f>
        <v>3</v>
      </c>
      <c r="N26" s="13">
        <f>SUM(F26,H26,J26,L26)</f>
        <v>118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5</v>
      </c>
      <c r="D28" s="46">
        <v>4104</v>
      </c>
      <c r="E28" s="3">
        <v>1</v>
      </c>
      <c r="F28" s="22">
        <v>1000</v>
      </c>
      <c r="G28" s="22">
        <v>0</v>
      </c>
      <c r="H28" s="38">
        <v>0</v>
      </c>
      <c r="I28" s="11">
        <v>2</v>
      </c>
      <c r="J28" s="21">
        <v>117</v>
      </c>
      <c r="K28" s="47">
        <v>0</v>
      </c>
      <c r="L28" s="47">
        <v>0</v>
      </c>
      <c r="M28" s="36">
        <f>SUM(K28,I28,G28,E28)</f>
        <v>3</v>
      </c>
      <c r="N28" s="13">
        <f>SUM(F28,H28,J28,L28)</f>
        <v>1117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2</v>
      </c>
      <c r="D29" s="46">
        <v>486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104</v>
      </c>
      <c r="D31" s="46">
        <v>27524</v>
      </c>
      <c r="E31" s="3">
        <v>32</v>
      </c>
      <c r="F31" s="22">
        <v>10808</v>
      </c>
      <c r="G31" s="22">
        <v>40</v>
      </c>
      <c r="H31" s="38">
        <v>11854</v>
      </c>
      <c r="I31" s="12">
        <v>43</v>
      </c>
      <c r="J31" s="21">
        <v>18952</v>
      </c>
      <c r="K31" s="47">
        <v>27</v>
      </c>
      <c r="L31" s="47">
        <v>5731</v>
      </c>
      <c r="M31" s="36">
        <f>SUM(K31,I31,G31,E31)</f>
        <v>142</v>
      </c>
      <c r="N31" s="13">
        <f>SUM(F31,H31,J31,L31)</f>
        <v>47345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571</v>
      </c>
      <c r="D33" s="46">
        <v>14346</v>
      </c>
      <c r="E33" s="3">
        <v>124</v>
      </c>
      <c r="F33" s="22">
        <v>4332</v>
      </c>
      <c r="G33" s="22">
        <v>159</v>
      </c>
      <c r="H33" s="38">
        <v>4341</v>
      </c>
      <c r="I33" s="10">
        <v>124</v>
      </c>
      <c r="J33" s="21">
        <v>5636</v>
      </c>
      <c r="K33" s="47">
        <v>120</v>
      </c>
      <c r="L33" s="47">
        <v>2158</v>
      </c>
      <c r="M33" s="36">
        <f>SUM(K33,I33,G33,E33)</f>
        <v>527</v>
      </c>
      <c r="N33" s="13">
        <f>SUM(F33,H33,J33,L33)</f>
        <v>16467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1198</v>
      </c>
      <c r="D35" s="51">
        <v>123594</v>
      </c>
      <c r="E35" s="4">
        <f>SUM(E7:E33)</f>
        <v>313</v>
      </c>
      <c r="F35" s="4">
        <f>SUM(F7:F34)</f>
        <v>33882</v>
      </c>
      <c r="G35" s="4">
        <f>SUM(G7:G33)</f>
        <v>333</v>
      </c>
      <c r="H35" s="4">
        <f>SUM(H7:H34)</f>
        <v>37393</v>
      </c>
      <c r="I35" s="4">
        <f>SUM(I7:I33)</f>
        <v>306</v>
      </c>
      <c r="J35" s="4">
        <f>SUM(J7:J34)</f>
        <v>49472</v>
      </c>
      <c r="K35" s="4">
        <f>SUM(K7:K33)</f>
        <v>270</v>
      </c>
      <c r="L35" s="4">
        <f>SUM(L7:L33)</f>
        <v>35403</v>
      </c>
      <c r="M35" s="37">
        <f>SUM(M7:M33)</f>
        <v>1222</v>
      </c>
      <c r="N35" s="5">
        <f>SUM(N7:N33)</f>
        <v>156150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M4:N4"/>
    <mergeCell ref="Q4:R4"/>
    <mergeCell ref="S4:T4"/>
    <mergeCell ref="AG4:AH4"/>
    <mergeCell ref="AI4:AJ4"/>
    <mergeCell ref="Y4:Z4"/>
    <mergeCell ref="AA4:AB4"/>
    <mergeCell ref="AC4:AD4"/>
    <mergeCell ref="AE4:AF4"/>
    <mergeCell ref="U4:V4"/>
    <mergeCell ref="W4:X4"/>
  </mergeCells>
  <phoneticPr fontId="9" type="noConversion"/>
  <printOptions horizontalCentered="1"/>
  <pageMargins left="0.75" right="0.75" top="0.61" bottom="0.56999999999999995" header="0.5" footer="0.5"/>
  <pageSetup orientation="landscape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24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38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368</v>
      </c>
      <c r="D7" s="46">
        <v>31651</v>
      </c>
      <c r="E7" s="3">
        <v>46</v>
      </c>
      <c r="F7" s="24">
        <v>4866</v>
      </c>
      <c r="G7" s="22">
        <v>63</v>
      </c>
      <c r="H7" s="38">
        <v>7775</v>
      </c>
      <c r="I7" s="10">
        <v>63</v>
      </c>
      <c r="J7" s="21">
        <v>6681</v>
      </c>
      <c r="K7" s="47">
        <v>57</v>
      </c>
      <c r="L7" s="47">
        <v>5661</v>
      </c>
      <c r="M7" s="36">
        <f>SUM(K7,I7,G7,E7)</f>
        <v>229</v>
      </c>
      <c r="N7" s="2">
        <f>SUM(F7,H7,J7,L7)</f>
        <v>24983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677</v>
      </c>
      <c r="D8" s="46">
        <v>24895</v>
      </c>
      <c r="E8" s="3">
        <v>72</v>
      </c>
      <c r="F8" s="22">
        <v>2883</v>
      </c>
      <c r="G8" s="22">
        <v>52</v>
      </c>
      <c r="H8" s="38">
        <v>1704</v>
      </c>
      <c r="I8" s="10">
        <v>32</v>
      </c>
      <c r="J8" s="21">
        <v>1192</v>
      </c>
      <c r="K8" s="47">
        <v>31</v>
      </c>
      <c r="L8" s="47">
        <v>1480</v>
      </c>
      <c r="M8" s="36">
        <f>SUM(K8,I8,G8,E8)</f>
        <v>187</v>
      </c>
      <c r="N8" s="13">
        <f>SUM(F8,H8,J8,L8)</f>
        <v>7259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</v>
      </c>
      <c r="D10" s="46">
        <v>203</v>
      </c>
      <c r="E10" s="3">
        <v>0</v>
      </c>
      <c r="F10" s="22">
        <v>0</v>
      </c>
      <c r="G10" s="22">
        <v>0</v>
      </c>
      <c r="H10" s="38">
        <v>0</v>
      </c>
      <c r="I10" s="10">
        <v>2</v>
      </c>
      <c r="J10" s="21">
        <v>858</v>
      </c>
      <c r="K10" s="47">
        <v>0</v>
      </c>
      <c r="L10" s="47">
        <v>0</v>
      </c>
      <c r="M10" s="36">
        <f>SUM(K10,I10,G10,E10)</f>
        <v>2</v>
      </c>
      <c r="N10" s="13">
        <f>SUM(F10,H10,J10,L10)</f>
        <v>858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2</v>
      </c>
      <c r="D11" s="46">
        <v>194</v>
      </c>
      <c r="E11" s="3">
        <v>0</v>
      </c>
      <c r="F11" s="22">
        <v>0</v>
      </c>
      <c r="G11" s="22">
        <v>3</v>
      </c>
      <c r="H11" s="38">
        <v>149</v>
      </c>
      <c r="I11" s="10">
        <v>0</v>
      </c>
      <c r="J11" s="21">
        <v>0</v>
      </c>
      <c r="K11" s="47">
        <v>0</v>
      </c>
      <c r="L11" s="47">
        <v>0</v>
      </c>
      <c r="M11" s="36">
        <f>SUM(K11,I11,G11,E11)</f>
        <v>3</v>
      </c>
      <c r="N11" s="13">
        <f>SUM(F11,H11,J11,L11)</f>
        <v>149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6</v>
      </c>
      <c r="D14" s="46">
        <v>2239</v>
      </c>
      <c r="E14" s="3">
        <v>0</v>
      </c>
      <c r="F14" s="22">
        <v>0</v>
      </c>
      <c r="G14" s="22">
        <v>0</v>
      </c>
      <c r="H14" s="38">
        <v>0</v>
      </c>
      <c r="I14" s="10">
        <v>1</v>
      </c>
      <c r="J14" s="21">
        <v>6000</v>
      </c>
      <c r="K14" s="47">
        <v>0</v>
      </c>
      <c r="L14" s="47">
        <v>0</v>
      </c>
      <c r="M14" s="36">
        <f>SUM(K14,I14,G14,E14)</f>
        <v>1</v>
      </c>
      <c r="N14" s="13">
        <f>SUM(F14,H14,J14,L14)</f>
        <v>6000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3</v>
      </c>
      <c r="D17" s="46">
        <v>623</v>
      </c>
      <c r="E17" s="3">
        <v>1</v>
      </c>
      <c r="F17" s="22">
        <v>300</v>
      </c>
      <c r="G17" s="22">
        <v>1</v>
      </c>
      <c r="H17" s="38">
        <v>346</v>
      </c>
      <c r="I17" s="10">
        <v>0</v>
      </c>
      <c r="J17" s="21">
        <v>0</v>
      </c>
      <c r="K17" s="47">
        <v>2</v>
      </c>
      <c r="L17" s="47">
        <v>2700</v>
      </c>
      <c r="M17" s="36">
        <f>SUM(K17,I17,G17,E17)</f>
        <v>4</v>
      </c>
      <c r="N17" s="13">
        <f>SUM(F17,H17,J17,L17)</f>
        <v>3346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12</v>
      </c>
      <c r="D19" s="46">
        <v>4542</v>
      </c>
      <c r="E19" s="3">
        <v>4</v>
      </c>
      <c r="F19" s="22">
        <v>3275</v>
      </c>
      <c r="G19" s="22">
        <v>4</v>
      </c>
      <c r="H19" s="38">
        <v>10047</v>
      </c>
      <c r="I19" s="10">
        <v>4</v>
      </c>
      <c r="J19" s="21">
        <v>743</v>
      </c>
      <c r="K19" s="47">
        <v>2</v>
      </c>
      <c r="L19" s="47">
        <v>5553</v>
      </c>
      <c r="M19" s="36">
        <f>SUM(K19,I19,G19,E19)</f>
        <v>14</v>
      </c>
      <c r="N19" s="13">
        <f>SUM(F19,H19,J19,L19)</f>
        <v>19618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130</v>
      </c>
      <c r="D20" s="46">
        <v>21225</v>
      </c>
      <c r="E20" s="3">
        <v>21</v>
      </c>
      <c r="F20" s="22">
        <v>2898</v>
      </c>
      <c r="G20" s="22">
        <v>26</v>
      </c>
      <c r="H20" s="38">
        <v>2213</v>
      </c>
      <c r="I20" s="10">
        <v>15</v>
      </c>
      <c r="J20" s="21">
        <v>1407</v>
      </c>
      <c r="K20" s="47">
        <v>4</v>
      </c>
      <c r="L20" s="47">
        <v>514</v>
      </c>
      <c r="M20" s="36">
        <f>SUM(K20,I20,G20,E20)</f>
        <v>66</v>
      </c>
      <c r="N20" s="13">
        <f>SUM(F20,H20,J20,L20)</f>
        <v>7032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2</v>
      </c>
      <c r="H22" s="38">
        <v>1605</v>
      </c>
      <c r="I22" s="10">
        <v>0</v>
      </c>
      <c r="J22" s="21">
        <v>1605</v>
      </c>
      <c r="K22" s="47">
        <v>0</v>
      </c>
      <c r="L22" s="47">
        <v>0</v>
      </c>
      <c r="M22" s="36">
        <f>SUM(K22,I22,G22,E22)</f>
        <v>2</v>
      </c>
      <c r="N22" s="13">
        <f>SUM(F22,H22,J22,L22)</f>
        <v>3210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1</v>
      </c>
      <c r="D25" s="46">
        <v>1000</v>
      </c>
      <c r="E25" s="3">
        <v>0</v>
      </c>
      <c r="F25" s="22">
        <v>0</v>
      </c>
      <c r="G25" s="22">
        <v>2</v>
      </c>
      <c r="H25" s="38">
        <v>3201</v>
      </c>
      <c r="I25" s="10">
        <v>0</v>
      </c>
      <c r="J25" s="21">
        <v>0</v>
      </c>
      <c r="K25" s="47">
        <v>1</v>
      </c>
      <c r="L25" s="47">
        <v>15</v>
      </c>
      <c r="M25" s="36">
        <f>SUM(K25,I25,G25,E25)</f>
        <v>3</v>
      </c>
      <c r="N25" s="13">
        <f>SUM(F25,H25,J25,L25)</f>
        <v>3216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5</v>
      </c>
      <c r="D26" s="46">
        <v>2836</v>
      </c>
      <c r="E26" s="3">
        <v>1</v>
      </c>
      <c r="F26" s="22">
        <v>31</v>
      </c>
      <c r="G26" s="22">
        <v>2</v>
      </c>
      <c r="H26" s="38">
        <v>520</v>
      </c>
      <c r="I26" s="10">
        <v>0</v>
      </c>
      <c r="J26" s="21">
        <v>0</v>
      </c>
      <c r="K26" s="47">
        <v>2</v>
      </c>
      <c r="L26" s="47">
        <v>912</v>
      </c>
      <c r="M26" s="36">
        <f>SUM(K26,I26,G26,E26)</f>
        <v>5</v>
      </c>
      <c r="N26" s="13">
        <f>SUM(F26,H26,J26,L26)</f>
        <v>1463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8</v>
      </c>
      <c r="D28" s="46">
        <v>4041</v>
      </c>
      <c r="E28" s="3">
        <v>0</v>
      </c>
      <c r="F28" s="22">
        <v>0</v>
      </c>
      <c r="G28" s="22">
        <v>1</v>
      </c>
      <c r="H28" s="38">
        <v>400</v>
      </c>
      <c r="I28" s="11">
        <v>4</v>
      </c>
      <c r="J28" s="21">
        <v>3704</v>
      </c>
      <c r="K28" s="47">
        <v>0</v>
      </c>
      <c r="L28" s="47">
        <v>0</v>
      </c>
      <c r="M28" s="36">
        <f>SUM(K28,I28,G28,E28)</f>
        <v>5</v>
      </c>
      <c r="N28" s="13">
        <f>SUM(F28,H28,J28,L28)</f>
        <v>4104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1</v>
      </c>
      <c r="D29" s="46">
        <v>500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2</v>
      </c>
      <c r="L29" s="47">
        <v>486</v>
      </c>
      <c r="M29" s="36">
        <f>SUM(K29,I29,G29,E29)</f>
        <v>2</v>
      </c>
      <c r="N29" s="13">
        <f>SUM(F29,H29,J29,L29)</f>
        <v>486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47</v>
      </c>
      <c r="D31" s="46">
        <v>21364</v>
      </c>
      <c r="E31" s="3">
        <v>11</v>
      </c>
      <c r="F31" s="22">
        <v>2673</v>
      </c>
      <c r="G31" s="22">
        <v>19</v>
      </c>
      <c r="H31" s="38">
        <v>1520</v>
      </c>
      <c r="I31" s="12">
        <v>31</v>
      </c>
      <c r="J31" s="21">
        <v>6181</v>
      </c>
      <c r="K31" s="47">
        <v>43</v>
      </c>
      <c r="L31" s="47">
        <v>17150</v>
      </c>
      <c r="M31" s="36">
        <f>SUM(K31,I31,G31,E31)</f>
        <v>104</v>
      </c>
      <c r="N31" s="13">
        <f>SUM(F31,H31,J31,L31)</f>
        <v>27524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426</v>
      </c>
      <c r="D33" s="46">
        <v>16538</v>
      </c>
      <c r="E33" s="3">
        <v>176</v>
      </c>
      <c r="F33" s="22">
        <v>4504</v>
      </c>
      <c r="G33" s="22">
        <v>154</v>
      </c>
      <c r="H33" s="38">
        <v>4533</v>
      </c>
      <c r="I33" s="10">
        <v>133</v>
      </c>
      <c r="J33" s="21">
        <v>2728</v>
      </c>
      <c r="K33" s="47">
        <v>108</v>
      </c>
      <c r="L33" s="47">
        <v>2581</v>
      </c>
      <c r="M33" s="36">
        <f>SUM(K33,I33,G33,E33)</f>
        <v>571</v>
      </c>
      <c r="N33" s="13">
        <f>SUM(F33,H33,J33,L33)</f>
        <v>14346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1687</v>
      </c>
      <c r="D35" s="51">
        <v>131851</v>
      </c>
      <c r="E35" s="4">
        <f>SUM(E7:E33)</f>
        <v>332</v>
      </c>
      <c r="F35" s="4">
        <f>SUM(F7:F34)</f>
        <v>21430</v>
      </c>
      <c r="G35" s="4">
        <f>SUM(G7:G33)</f>
        <v>329</v>
      </c>
      <c r="H35" s="4">
        <f>SUM(H7:H34)</f>
        <v>34013</v>
      </c>
      <c r="I35" s="4">
        <f>SUM(I7:I33)</f>
        <v>285</v>
      </c>
      <c r="J35" s="4">
        <f>SUM(J7:J34)</f>
        <v>31099</v>
      </c>
      <c r="K35" s="4">
        <f>SUM(K7:K33)</f>
        <v>252</v>
      </c>
      <c r="L35" s="4">
        <f>SUM(L7:L33)</f>
        <v>37052</v>
      </c>
      <c r="M35" s="37">
        <f>SUM(M7:M33)</f>
        <v>1198</v>
      </c>
      <c r="N35" s="5">
        <f>SUM(N7:N33)</f>
        <v>123594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M4:N4"/>
    <mergeCell ref="Q4:R4"/>
    <mergeCell ref="AG4:AH4"/>
    <mergeCell ref="AI4:AJ4"/>
    <mergeCell ref="AE4:AF4"/>
    <mergeCell ref="W4:X4"/>
    <mergeCell ref="Y4:Z4"/>
    <mergeCell ref="AA4:AB4"/>
    <mergeCell ref="AC4:AD4"/>
    <mergeCell ref="S4:T4"/>
    <mergeCell ref="U4:V4"/>
  </mergeCells>
  <phoneticPr fontId="9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23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24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235</v>
      </c>
      <c r="D7" s="46">
        <v>21682</v>
      </c>
      <c r="E7" s="3">
        <v>77</v>
      </c>
      <c r="F7" s="24">
        <v>3936</v>
      </c>
      <c r="G7" s="22">
        <v>136</v>
      </c>
      <c r="H7" s="38">
        <v>12314</v>
      </c>
      <c r="I7" s="10">
        <v>87</v>
      </c>
      <c r="J7" s="21">
        <v>8279</v>
      </c>
      <c r="K7" s="47">
        <v>68</v>
      </c>
      <c r="L7" s="47">
        <v>7122</v>
      </c>
      <c r="M7" s="36">
        <f>SUM(K7,I7,G7,E7)</f>
        <v>368</v>
      </c>
      <c r="N7" s="2">
        <f>SUM(F7,H7,J7,L7)</f>
        <v>31651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199</v>
      </c>
      <c r="D8" s="46">
        <v>6951</v>
      </c>
      <c r="E8" s="3">
        <v>122</v>
      </c>
      <c r="F8" s="22">
        <v>2739</v>
      </c>
      <c r="G8" s="22">
        <v>304</v>
      </c>
      <c r="H8" s="38">
        <v>12561</v>
      </c>
      <c r="I8" s="10">
        <v>129</v>
      </c>
      <c r="J8" s="21">
        <v>5438</v>
      </c>
      <c r="K8" s="47">
        <v>122</v>
      </c>
      <c r="L8" s="47">
        <v>4157</v>
      </c>
      <c r="M8" s="36">
        <f>SUM(K8,I8,G8,E8)</f>
        <v>677</v>
      </c>
      <c r="N8" s="13">
        <f>SUM(F8,H8,J8,L8)</f>
        <v>24895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</v>
      </c>
      <c r="D10" s="46">
        <v>250</v>
      </c>
      <c r="E10" s="3">
        <v>1</v>
      </c>
      <c r="F10" s="22">
        <v>203</v>
      </c>
      <c r="G10" s="22">
        <v>0</v>
      </c>
      <c r="H10" s="38">
        <v>0</v>
      </c>
      <c r="I10" s="10">
        <v>0</v>
      </c>
      <c r="J10" s="21">
        <v>0</v>
      </c>
      <c r="K10" s="47">
        <v>0</v>
      </c>
      <c r="L10" s="47">
        <v>0</v>
      </c>
      <c r="M10" s="36">
        <f>SUM(K10,I10,G10,E10)</f>
        <v>1</v>
      </c>
      <c r="N10" s="13">
        <f>SUM(F10,H10,J10,L10)</f>
        <v>203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4</v>
      </c>
      <c r="D11" s="46">
        <v>538</v>
      </c>
      <c r="E11" s="3">
        <v>0</v>
      </c>
      <c r="F11" s="22">
        <v>0</v>
      </c>
      <c r="G11" s="22">
        <v>1</v>
      </c>
      <c r="H11" s="38">
        <v>179</v>
      </c>
      <c r="I11" s="10">
        <v>0</v>
      </c>
      <c r="J11" s="21">
        <v>0</v>
      </c>
      <c r="K11" s="47">
        <v>1</v>
      </c>
      <c r="L11" s="47">
        <v>15</v>
      </c>
      <c r="M11" s="36">
        <f>SUM(K11,I11,G11,E11)</f>
        <v>2</v>
      </c>
      <c r="N11" s="13">
        <f>SUM(F11,H11,J11,L11)</f>
        <v>194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5</v>
      </c>
      <c r="D14" s="46">
        <v>9799</v>
      </c>
      <c r="E14" s="3">
        <v>1</v>
      </c>
      <c r="F14" s="22">
        <v>20</v>
      </c>
      <c r="G14" s="22">
        <v>1</v>
      </c>
      <c r="H14" s="38">
        <v>1100</v>
      </c>
      <c r="I14" s="10">
        <v>4</v>
      </c>
      <c r="J14" s="21">
        <v>1119</v>
      </c>
      <c r="K14" s="47">
        <v>0</v>
      </c>
      <c r="L14" s="47">
        <v>0</v>
      </c>
      <c r="M14" s="36">
        <f>SUM(K14,I14,G14,E14)</f>
        <v>6</v>
      </c>
      <c r="N14" s="13">
        <f>SUM(F14,H14,J14,L14)</f>
        <v>2239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1</v>
      </c>
      <c r="D16" s="46">
        <v>776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1</v>
      </c>
      <c r="D17" s="46">
        <v>78</v>
      </c>
      <c r="E17" s="3">
        <v>2</v>
      </c>
      <c r="F17" s="22">
        <v>100</v>
      </c>
      <c r="G17" s="22">
        <v>0</v>
      </c>
      <c r="H17" s="38">
        <v>0</v>
      </c>
      <c r="I17" s="10">
        <v>0</v>
      </c>
      <c r="J17" s="21">
        <v>0</v>
      </c>
      <c r="K17" s="47">
        <v>1</v>
      </c>
      <c r="L17" s="47">
        <v>523</v>
      </c>
      <c r="M17" s="36">
        <f>SUM(K17,I17,G17,E17)</f>
        <v>3</v>
      </c>
      <c r="N17" s="13">
        <f>SUM(F17,H17,J17,L17)</f>
        <v>623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7</v>
      </c>
      <c r="D19" s="46">
        <v>1827</v>
      </c>
      <c r="E19" s="3">
        <v>2</v>
      </c>
      <c r="F19" s="22">
        <v>215</v>
      </c>
      <c r="G19" s="22">
        <v>2</v>
      </c>
      <c r="H19" s="38">
        <v>2127</v>
      </c>
      <c r="I19" s="10">
        <v>4</v>
      </c>
      <c r="J19" s="21">
        <v>493</v>
      </c>
      <c r="K19" s="47">
        <v>4</v>
      </c>
      <c r="L19" s="47">
        <v>1707</v>
      </c>
      <c r="M19" s="36">
        <f>SUM(K19,I19,G19,E19)</f>
        <v>12</v>
      </c>
      <c r="N19" s="13">
        <f>SUM(F19,H19,J19,L19)</f>
        <v>4542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55</v>
      </c>
      <c r="D20" s="46">
        <v>6726</v>
      </c>
      <c r="E20" s="3">
        <v>21</v>
      </c>
      <c r="F20" s="22">
        <v>1048</v>
      </c>
      <c r="G20" s="22">
        <v>27</v>
      </c>
      <c r="H20" s="38">
        <v>12614</v>
      </c>
      <c r="I20" s="10">
        <v>36</v>
      </c>
      <c r="J20" s="21">
        <v>2617</v>
      </c>
      <c r="K20" s="47">
        <v>46</v>
      </c>
      <c r="L20" s="47">
        <v>4946</v>
      </c>
      <c r="M20" s="36">
        <f>SUM(K20,I20,G20,E20)</f>
        <v>130</v>
      </c>
      <c r="N20" s="13">
        <f>SUM(F20,H20,J20,L20)</f>
        <v>21225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1</v>
      </c>
      <c r="D23" s="46">
        <v>289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3</v>
      </c>
      <c r="D25" s="46">
        <v>1082</v>
      </c>
      <c r="E25" s="3">
        <v>1</v>
      </c>
      <c r="F25" s="22">
        <v>1000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1</v>
      </c>
      <c r="N25" s="13">
        <f>SUM(F25,H25,J25,L25)</f>
        <v>1000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3</v>
      </c>
      <c r="D26" s="46">
        <v>296</v>
      </c>
      <c r="E26" s="3">
        <v>0</v>
      </c>
      <c r="F26" s="22">
        <v>0</v>
      </c>
      <c r="G26" s="22">
        <v>1</v>
      </c>
      <c r="H26" s="38">
        <v>519</v>
      </c>
      <c r="I26" s="10">
        <v>4</v>
      </c>
      <c r="J26" s="21">
        <v>2317</v>
      </c>
      <c r="K26" s="47">
        <v>0</v>
      </c>
      <c r="L26" s="47">
        <v>0</v>
      </c>
      <c r="M26" s="36">
        <f>SUM(K26,I26,G26,E26)</f>
        <v>5</v>
      </c>
      <c r="N26" s="13">
        <f>SUM(F26,H26,J26,L26)</f>
        <v>2836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7</v>
      </c>
      <c r="J28" s="21">
        <v>2841</v>
      </c>
      <c r="K28" s="47">
        <v>1</v>
      </c>
      <c r="L28" s="47">
        <v>1200</v>
      </c>
      <c r="M28" s="36">
        <f>SUM(K28,I28,G28,E28)</f>
        <v>8</v>
      </c>
      <c r="N28" s="13">
        <f>SUM(F28,H28,J28,L28)</f>
        <v>4041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1</v>
      </c>
      <c r="J29" s="21">
        <v>500</v>
      </c>
      <c r="K29" s="47">
        <v>0</v>
      </c>
      <c r="L29" s="47">
        <v>0</v>
      </c>
      <c r="M29" s="36">
        <f>SUM(K29,I29,G29,E29)</f>
        <v>1</v>
      </c>
      <c r="N29" s="13">
        <f>SUM(F29,H29,J29,L29)</f>
        <v>500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40</v>
      </c>
      <c r="D31" s="46">
        <v>34814</v>
      </c>
      <c r="E31" s="3">
        <v>5</v>
      </c>
      <c r="F31" s="22">
        <v>8159</v>
      </c>
      <c r="G31" s="22">
        <v>5</v>
      </c>
      <c r="H31" s="38">
        <v>903</v>
      </c>
      <c r="I31" s="12">
        <v>6</v>
      </c>
      <c r="J31" s="21">
        <v>2139</v>
      </c>
      <c r="K31" s="47">
        <v>31</v>
      </c>
      <c r="L31" s="47">
        <v>10163</v>
      </c>
      <c r="M31" s="36">
        <f>SUM(K31,I31,G31,E31)</f>
        <v>47</v>
      </c>
      <c r="N31" s="13">
        <f>SUM(F31,H31,J31,L31)</f>
        <v>21364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333</v>
      </c>
      <c r="D33" s="46">
        <v>8484</v>
      </c>
      <c r="E33" s="3">
        <v>82</v>
      </c>
      <c r="F33" s="22">
        <v>5289</v>
      </c>
      <c r="G33" s="22">
        <v>110</v>
      </c>
      <c r="H33" s="38">
        <v>4667</v>
      </c>
      <c r="I33" s="10">
        <v>105</v>
      </c>
      <c r="J33" s="21">
        <v>2250</v>
      </c>
      <c r="K33" s="47">
        <v>129</v>
      </c>
      <c r="L33" s="47">
        <v>4332</v>
      </c>
      <c r="M33" s="36">
        <f>SUM(K33,I33,G33,E33)</f>
        <v>426</v>
      </c>
      <c r="N33" s="13">
        <f>SUM(F33,H33,J33,L33)</f>
        <v>16538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888</v>
      </c>
      <c r="D35" s="51">
        <v>93592</v>
      </c>
      <c r="E35" s="4">
        <f>SUM(E7:E33)</f>
        <v>314</v>
      </c>
      <c r="F35" s="4">
        <f>SUM(F7:F34)</f>
        <v>22709</v>
      </c>
      <c r="G35" s="4">
        <f>SUM(G7:G33)</f>
        <v>587</v>
      </c>
      <c r="H35" s="4">
        <f>SUM(H7:H34)</f>
        <v>46984</v>
      </c>
      <c r="I35" s="4">
        <f>SUM(I7:I33)</f>
        <v>383</v>
      </c>
      <c r="J35" s="4">
        <f>SUM(J7:J34)</f>
        <v>27993</v>
      </c>
      <c r="K35" s="4">
        <f>SUM(K7:K33)</f>
        <v>403</v>
      </c>
      <c r="L35" s="4">
        <f>SUM(L7:L33)</f>
        <v>34165</v>
      </c>
      <c r="M35" s="37">
        <f>SUM(M7:M33)</f>
        <v>1687</v>
      </c>
      <c r="N35" s="5">
        <f>SUM(N7:N33)</f>
        <v>131851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K4:L4"/>
    <mergeCell ref="U4:V4"/>
    <mergeCell ref="W4:X4"/>
    <mergeCell ref="A1:N1"/>
    <mergeCell ref="A4:B5"/>
    <mergeCell ref="C4:D4"/>
    <mergeCell ref="E4:F4"/>
    <mergeCell ref="G4:H4"/>
    <mergeCell ref="I4:J4"/>
    <mergeCell ref="AG4:AH4"/>
    <mergeCell ref="AI4:AJ4"/>
    <mergeCell ref="M4:N4"/>
    <mergeCell ref="Y4:Z4"/>
    <mergeCell ref="AA4:AB4"/>
    <mergeCell ref="AC4:AD4"/>
    <mergeCell ref="AE4:AF4"/>
    <mergeCell ref="Q4:R4"/>
    <mergeCell ref="S4:T4"/>
  </mergeCells>
  <phoneticPr fontId="9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25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23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237</v>
      </c>
      <c r="D7" s="46">
        <v>20942</v>
      </c>
      <c r="E7" s="3">
        <v>42</v>
      </c>
      <c r="F7" s="24">
        <v>4512</v>
      </c>
      <c r="G7" s="22">
        <f>235-E7-I7-K7</f>
        <v>50</v>
      </c>
      <c r="H7" s="38">
        <f>21682-F7-J7-L7</f>
        <v>4574</v>
      </c>
      <c r="I7" s="10">
        <v>56</v>
      </c>
      <c r="J7" s="21">
        <v>5408</v>
      </c>
      <c r="K7" s="47">
        <v>87</v>
      </c>
      <c r="L7" s="47">
        <v>7188</v>
      </c>
      <c r="M7" s="36">
        <f>SUM(K7,I7,G7,E7)</f>
        <v>235</v>
      </c>
      <c r="N7" s="2">
        <f>SUM(F7,H7,J7,L7)</f>
        <v>21682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100</v>
      </c>
      <c r="D8" s="46">
        <v>3576</v>
      </c>
      <c r="E8" s="3">
        <v>37</v>
      </c>
      <c r="F8" s="22">
        <v>953</v>
      </c>
      <c r="G8" s="22">
        <f>199-E8-I8-K8</f>
        <v>36</v>
      </c>
      <c r="H8" s="38">
        <f>6951-F8-J8-L8</f>
        <v>1638</v>
      </c>
      <c r="I8" s="10">
        <v>37</v>
      </c>
      <c r="J8" s="21">
        <v>1241</v>
      </c>
      <c r="K8" s="47">
        <v>89</v>
      </c>
      <c r="L8" s="47">
        <v>3119</v>
      </c>
      <c r="M8" s="36">
        <f>SUM(K8,I8,G8,E8)</f>
        <v>199</v>
      </c>
      <c r="N8" s="13">
        <f>SUM(F8,H8,J8,L8)</f>
        <v>6951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</v>
      </c>
      <c r="D10" s="46">
        <v>212</v>
      </c>
      <c r="E10" s="3">
        <v>0</v>
      </c>
      <c r="F10" s="22">
        <v>0</v>
      </c>
      <c r="G10" s="22">
        <f>1-E10-I10-K10</f>
        <v>1</v>
      </c>
      <c r="H10" s="38">
        <f>250-F10-J10-L10</f>
        <v>250</v>
      </c>
      <c r="I10" s="10">
        <v>0</v>
      </c>
      <c r="J10" s="21">
        <v>0</v>
      </c>
      <c r="K10" s="47">
        <v>0</v>
      </c>
      <c r="L10" s="47">
        <v>0</v>
      </c>
      <c r="M10" s="36">
        <f>SUM(K10,I10,G10,E10)</f>
        <v>1</v>
      </c>
      <c r="N10" s="13">
        <f>SUM(F10,H10,J10,L10)</f>
        <v>250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4</v>
      </c>
      <c r="D11" s="46">
        <v>225</v>
      </c>
      <c r="E11" s="3">
        <v>0</v>
      </c>
      <c r="F11" s="22">
        <v>0</v>
      </c>
      <c r="G11" s="22">
        <f>4-E11-I11-K11</f>
        <v>1</v>
      </c>
      <c r="H11" s="38">
        <f>538-F11-J11-L11</f>
        <v>182</v>
      </c>
      <c r="I11" s="10">
        <v>3</v>
      </c>
      <c r="J11" s="21">
        <v>356</v>
      </c>
      <c r="K11" s="47">
        <v>0</v>
      </c>
      <c r="L11" s="47">
        <v>0</v>
      </c>
      <c r="M11" s="36">
        <f>SUM(K11,I11,G11,E11)</f>
        <v>4</v>
      </c>
      <c r="N11" s="13">
        <f>SUM(F11,H11,J11,L11)</f>
        <v>538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f>0-E13-I13-K13</f>
        <v>0</v>
      </c>
      <c r="H13" s="38">
        <f>0-F13-J13-L13</f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2</v>
      </c>
      <c r="D14" s="46">
        <v>5965</v>
      </c>
      <c r="E14" s="3">
        <v>0</v>
      </c>
      <c r="F14" s="22">
        <v>0</v>
      </c>
      <c r="G14" s="22">
        <f>5-E14-I14-K14</f>
        <v>2</v>
      </c>
      <c r="H14" s="38">
        <f>9799-F14-J14-L14</f>
        <v>300</v>
      </c>
      <c r="I14" s="10">
        <v>2</v>
      </c>
      <c r="J14" s="21">
        <v>9424</v>
      </c>
      <c r="K14" s="47">
        <v>1</v>
      </c>
      <c r="L14" s="47">
        <v>75</v>
      </c>
      <c r="M14" s="36">
        <f>SUM(K14,I14,G14,E14)</f>
        <v>5</v>
      </c>
      <c r="N14" s="13">
        <f>SUM(F14,H14,J14,L14)</f>
        <v>9799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f>1-E16-I16-K16</f>
        <v>0</v>
      </c>
      <c r="H16" s="38">
        <f>776-F16-J16-L16</f>
        <v>0</v>
      </c>
      <c r="I16" s="10">
        <v>0</v>
      </c>
      <c r="J16" s="21">
        <v>0</v>
      </c>
      <c r="K16" s="47">
        <v>1</v>
      </c>
      <c r="L16" s="47">
        <v>776</v>
      </c>
      <c r="M16" s="36">
        <f>SUM(K16,I16,G16,E16)</f>
        <v>1</v>
      </c>
      <c r="N16" s="13">
        <f>SUM(F16,H16,J16,L16)</f>
        <v>776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15</v>
      </c>
      <c r="D17" s="46">
        <v>2679</v>
      </c>
      <c r="E17" s="3">
        <v>1</v>
      </c>
      <c r="F17" s="22">
        <v>78</v>
      </c>
      <c r="G17" s="22">
        <f>1-E17-I17-K17</f>
        <v>0</v>
      </c>
      <c r="H17" s="38">
        <f>78-F17-J17-L17</f>
        <v>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1</v>
      </c>
      <c r="N17" s="13">
        <f>SUM(F17,H17,J17,L17)</f>
        <v>78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10</v>
      </c>
      <c r="D19" s="46">
        <v>23573</v>
      </c>
      <c r="E19" s="3">
        <v>1</v>
      </c>
      <c r="F19" s="22">
        <v>100</v>
      </c>
      <c r="G19" s="22">
        <f>7-E19-I19-K19</f>
        <v>2</v>
      </c>
      <c r="H19" s="38">
        <f>1827-F19-J19-L19</f>
        <v>640</v>
      </c>
      <c r="I19" s="10">
        <v>3</v>
      </c>
      <c r="J19" s="21">
        <v>862</v>
      </c>
      <c r="K19" s="47">
        <v>1</v>
      </c>
      <c r="L19" s="47">
        <v>225</v>
      </c>
      <c r="M19" s="36">
        <f>SUM(K19,I19,G19,E19)</f>
        <v>7</v>
      </c>
      <c r="N19" s="13">
        <f>SUM(F19,H19,J19,L19)</f>
        <v>1827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96</v>
      </c>
      <c r="D20" s="46">
        <v>9923</v>
      </c>
      <c r="E20" s="3">
        <v>16</v>
      </c>
      <c r="F20" s="22">
        <v>1811</v>
      </c>
      <c r="G20" s="22">
        <f>55-E20-I20-K20</f>
        <v>18</v>
      </c>
      <c r="H20" s="38">
        <f>6726-F20-J20-L20</f>
        <v>1225</v>
      </c>
      <c r="I20" s="10">
        <v>9</v>
      </c>
      <c r="J20" s="21">
        <v>1096</v>
      </c>
      <c r="K20" s="47">
        <v>12</v>
      </c>
      <c r="L20" s="47">
        <v>2594</v>
      </c>
      <c r="M20" s="36">
        <f>SUM(K20,I20,G20,E20)</f>
        <v>55</v>
      </c>
      <c r="N20" s="13">
        <f>SUM(F20,H20,J20,L20)</f>
        <v>6726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f>0-E22-I22-K22</f>
        <v>0</v>
      </c>
      <c r="H22" s="38">
        <f>0-F22-J22-L22</f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1</v>
      </c>
      <c r="F23" s="22">
        <v>289</v>
      </c>
      <c r="G23" s="22">
        <f>1-E23-I23-K23</f>
        <v>0</v>
      </c>
      <c r="H23" s="38">
        <f>289-F23-J23-L23</f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1</v>
      </c>
      <c r="N23" s="13">
        <f>SUM(F23,H23,J23,L23)</f>
        <v>289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6</v>
      </c>
      <c r="D25" s="46">
        <v>3431</v>
      </c>
      <c r="E25" s="3">
        <v>2</v>
      </c>
      <c r="F25" s="22">
        <v>893</v>
      </c>
      <c r="G25" s="22">
        <f>3-E25-I25-K25</f>
        <v>0</v>
      </c>
      <c r="H25" s="38">
        <f>1082-F25-J25-L25</f>
        <v>0</v>
      </c>
      <c r="I25" s="10">
        <v>1</v>
      </c>
      <c r="J25" s="21">
        <v>189</v>
      </c>
      <c r="K25" s="47">
        <v>0</v>
      </c>
      <c r="L25" s="47">
        <v>0</v>
      </c>
      <c r="M25" s="36">
        <f>SUM(K25,I25,G25,E25)</f>
        <v>3</v>
      </c>
      <c r="N25" s="13">
        <f>SUM(F25,H25,J25,L25)</f>
        <v>1082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0</v>
      </c>
      <c r="D26" s="46">
        <v>0</v>
      </c>
      <c r="E26" s="3">
        <v>0</v>
      </c>
      <c r="F26" s="22">
        <v>0</v>
      </c>
      <c r="G26" s="22">
        <f>3-E26-I26-K26</f>
        <v>1</v>
      </c>
      <c r="H26" s="38">
        <f>296-F26-J26-L26</f>
        <v>255</v>
      </c>
      <c r="I26" s="10">
        <v>2</v>
      </c>
      <c r="J26" s="21">
        <v>41</v>
      </c>
      <c r="K26" s="47">
        <v>0</v>
      </c>
      <c r="L26" s="47">
        <v>0</v>
      </c>
      <c r="M26" s="36">
        <f>SUM(K26,I26,G26,E26)</f>
        <v>3</v>
      </c>
      <c r="N26" s="13">
        <f>SUM(F26,H26,J26,L26)</f>
        <v>296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f>0-F28-J28-L28</f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f>0-F29-J29-L29</f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53</v>
      </c>
      <c r="D31" s="46">
        <v>14772</v>
      </c>
      <c r="E31" s="3">
        <v>9</v>
      </c>
      <c r="F31" s="22">
        <v>3431</v>
      </c>
      <c r="G31" s="22">
        <f>40-E31-I31-K31</f>
        <v>11</v>
      </c>
      <c r="H31" s="38">
        <f>34814-F31-J31-L31</f>
        <v>5219</v>
      </c>
      <c r="I31" s="12">
        <v>10</v>
      </c>
      <c r="J31" s="21">
        <v>18342</v>
      </c>
      <c r="K31" s="47">
        <v>10</v>
      </c>
      <c r="L31" s="47">
        <v>7822</v>
      </c>
      <c r="M31" s="36">
        <f>SUM(K31,I31,G31,E31)</f>
        <v>40</v>
      </c>
      <c r="N31" s="13">
        <f>SUM(F31,H31,J31,L31)</f>
        <v>34814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506</v>
      </c>
      <c r="D33" s="46">
        <v>31745</v>
      </c>
      <c r="E33" s="3">
        <v>59</v>
      </c>
      <c r="F33" s="22">
        <v>2055</v>
      </c>
      <c r="G33" s="22">
        <f>333-E33-I33-K33</f>
        <v>105</v>
      </c>
      <c r="H33" s="38">
        <f>8484-F33-J33-L33</f>
        <v>2776</v>
      </c>
      <c r="I33" s="10">
        <v>78</v>
      </c>
      <c r="J33" s="21">
        <v>2624</v>
      </c>
      <c r="K33" s="47">
        <v>91</v>
      </c>
      <c r="L33" s="47">
        <v>1029</v>
      </c>
      <c r="M33" s="36">
        <f>SUM(K33,I33,G33,E33)</f>
        <v>333</v>
      </c>
      <c r="N33" s="13">
        <f>SUM(F33,H33,J33,L33)</f>
        <v>8484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1030</v>
      </c>
      <c r="D35" s="51">
        <v>117043</v>
      </c>
      <c r="E35" s="4">
        <f>SUM(E7:E33)</f>
        <v>168</v>
      </c>
      <c r="F35" s="4">
        <f>SUM(F7:F34)</f>
        <v>14122</v>
      </c>
      <c r="G35" s="4">
        <f>SUM(G7:G33)</f>
        <v>227</v>
      </c>
      <c r="H35" s="4">
        <f>SUM(H7:H34)</f>
        <v>17059</v>
      </c>
      <c r="I35" s="4">
        <f>SUM(I7:I33)</f>
        <v>201</v>
      </c>
      <c r="J35" s="4">
        <f>SUM(J7:J34)</f>
        <v>39583</v>
      </c>
      <c r="K35" s="4">
        <f>SUM(K7:K33)</f>
        <v>292</v>
      </c>
      <c r="L35" s="4">
        <f>SUM(L7:L33)</f>
        <v>22828</v>
      </c>
      <c r="M35" s="37">
        <f>SUM(M7:M33)</f>
        <v>888</v>
      </c>
      <c r="N35" s="5">
        <f>SUM(N7:N33)</f>
        <v>93592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E4:AF4"/>
    <mergeCell ref="AG4:AH4"/>
    <mergeCell ref="AA4:AB4"/>
    <mergeCell ref="AC4:AD4"/>
    <mergeCell ref="AI4:AJ4"/>
    <mergeCell ref="A1:N1"/>
    <mergeCell ref="C4:D4"/>
    <mergeCell ref="I4:J4"/>
    <mergeCell ref="E4:F4"/>
    <mergeCell ref="A4:B5"/>
    <mergeCell ref="G4:H4"/>
    <mergeCell ref="M4:N4"/>
    <mergeCell ref="W4:X4"/>
    <mergeCell ref="Y4:Z4"/>
    <mergeCell ref="K4:L4"/>
    <mergeCell ref="Q4:R4"/>
    <mergeCell ref="S4:T4"/>
    <mergeCell ref="U4:V4"/>
  </mergeCells>
  <phoneticPr fontId="9" type="noConversion"/>
  <printOptions horizontalCentered="1"/>
  <pageMargins left="0.25" right="0.25" top="1" bottom="0.5" header="0.25" footer="0.5"/>
  <pageSetup orientation="landscape" horizontalDpi="360" verticalDpi="360" r:id="rId1"/>
  <headerFooter alignWithMargins="0">
    <oddFooter>&amp;C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30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25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328</v>
      </c>
      <c r="D7" s="46">
        <v>32723</v>
      </c>
      <c r="E7" s="3">
        <v>50</v>
      </c>
      <c r="F7" s="24">
        <v>4047</v>
      </c>
      <c r="G7" s="22">
        <v>74</v>
      </c>
      <c r="H7" s="38">
        <v>6539</v>
      </c>
      <c r="I7" s="10">
        <v>66</v>
      </c>
      <c r="J7" s="21">
        <v>5897</v>
      </c>
      <c r="K7" s="47">
        <v>47</v>
      </c>
      <c r="L7" s="47">
        <v>4459</v>
      </c>
      <c r="M7" s="36">
        <f>SUM(K7,I7,G7,E7)</f>
        <v>237</v>
      </c>
      <c r="N7" s="2">
        <f>SUM(F7,H7,J7,L7)</f>
        <v>20942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111</v>
      </c>
      <c r="D8" s="46">
        <v>4180</v>
      </c>
      <c r="E8" s="3">
        <v>29</v>
      </c>
      <c r="F8" s="22">
        <v>1088</v>
      </c>
      <c r="G8" s="22">
        <v>26</v>
      </c>
      <c r="H8" s="38">
        <v>993</v>
      </c>
      <c r="I8" s="10">
        <v>28</v>
      </c>
      <c r="J8" s="21">
        <v>936</v>
      </c>
      <c r="K8" s="47">
        <v>17</v>
      </c>
      <c r="L8" s="47">
        <v>559</v>
      </c>
      <c r="M8" s="36">
        <f>SUM(K8,I8,G8,E8)</f>
        <v>100</v>
      </c>
      <c r="N8" s="13">
        <f>SUM(F8,H8,J8,L8)</f>
        <v>3576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3</v>
      </c>
      <c r="D10" s="46">
        <v>1150</v>
      </c>
      <c r="E10" s="3">
        <v>0</v>
      </c>
      <c r="F10" s="22">
        <v>0</v>
      </c>
      <c r="G10" s="22">
        <v>0</v>
      </c>
      <c r="H10" s="38">
        <v>0</v>
      </c>
      <c r="I10" s="10">
        <v>1</v>
      </c>
      <c r="J10" s="21">
        <v>212</v>
      </c>
      <c r="K10" s="47">
        <v>0</v>
      </c>
      <c r="L10" s="47">
        <v>0</v>
      </c>
      <c r="M10" s="36">
        <f>SUM(K10,I10,G10,E10)</f>
        <v>1</v>
      </c>
      <c r="N10" s="13">
        <f>SUM(F10,H10,J10,L10)</f>
        <v>212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2</v>
      </c>
      <c r="D11" s="46">
        <v>74</v>
      </c>
      <c r="E11" s="3">
        <v>3</v>
      </c>
      <c r="F11" s="22">
        <v>150</v>
      </c>
      <c r="G11" s="22">
        <v>0</v>
      </c>
      <c r="H11" s="38">
        <v>0</v>
      </c>
      <c r="I11" s="10">
        <v>0</v>
      </c>
      <c r="J11" s="21">
        <v>0</v>
      </c>
      <c r="K11" s="47">
        <v>1</v>
      </c>
      <c r="L11" s="47">
        <v>75</v>
      </c>
      <c r="M11" s="36">
        <f>SUM(K11,I11,G11,E11)</f>
        <v>4</v>
      </c>
      <c r="N11" s="13">
        <f>SUM(F11,H11,J11,L11)</f>
        <v>225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7</v>
      </c>
      <c r="D14" s="46">
        <v>6243</v>
      </c>
      <c r="E14" s="3">
        <v>0</v>
      </c>
      <c r="F14" s="22">
        <v>0</v>
      </c>
      <c r="G14" s="22">
        <v>1</v>
      </c>
      <c r="H14" s="38">
        <v>2565</v>
      </c>
      <c r="I14" s="10">
        <v>0</v>
      </c>
      <c r="J14" s="21">
        <v>0</v>
      </c>
      <c r="K14" s="47">
        <v>1</v>
      </c>
      <c r="L14" s="47">
        <v>3400</v>
      </c>
      <c r="M14" s="36">
        <f>SUM(K14,I14,G14,E14)</f>
        <v>2</v>
      </c>
      <c r="N14" s="13">
        <f>SUM(F14,H14,J14,L14)</f>
        <v>5965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1</v>
      </c>
      <c r="D16" s="46">
        <v>6500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1</v>
      </c>
      <c r="D17" s="46">
        <v>10800</v>
      </c>
      <c r="E17" s="3">
        <v>0</v>
      </c>
      <c r="F17" s="22">
        <v>0</v>
      </c>
      <c r="G17" s="22">
        <v>0</v>
      </c>
      <c r="H17" s="38">
        <v>0</v>
      </c>
      <c r="I17" s="10">
        <v>10</v>
      </c>
      <c r="J17" s="21">
        <v>1888</v>
      </c>
      <c r="K17" s="47">
        <v>5</v>
      </c>
      <c r="L17" s="47">
        <v>791</v>
      </c>
      <c r="M17" s="36">
        <f>SUM(K17,I17,G17,E17)</f>
        <v>15</v>
      </c>
      <c r="N17" s="13">
        <f>SUM(F17,H17,J17,L17)</f>
        <v>2679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13</v>
      </c>
      <c r="D19" s="46">
        <v>5154</v>
      </c>
      <c r="E19" s="3">
        <v>2</v>
      </c>
      <c r="F19" s="22">
        <v>20286</v>
      </c>
      <c r="G19" s="22">
        <v>4</v>
      </c>
      <c r="H19" s="38">
        <v>1824</v>
      </c>
      <c r="I19" s="10">
        <v>2</v>
      </c>
      <c r="J19" s="21">
        <v>457</v>
      </c>
      <c r="K19" s="47">
        <v>2</v>
      </c>
      <c r="L19" s="47">
        <v>1006</v>
      </c>
      <c r="M19" s="36">
        <f>SUM(K19,I19,G19,E19)</f>
        <v>10</v>
      </c>
      <c r="N19" s="13">
        <f>SUM(F19,H19,J19,L19)</f>
        <v>23573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77</v>
      </c>
      <c r="D20" s="46">
        <v>5206</v>
      </c>
      <c r="E20" s="3">
        <v>21</v>
      </c>
      <c r="F20" s="22">
        <v>1972</v>
      </c>
      <c r="G20" s="22">
        <v>31</v>
      </c>
      <c r="H20" s="38">
        <v>3472</v>
      </c>
      <c r="I20" s="10">
        <v>32</v>
      </c>
      <c r="J20" s="21">
        <v>3672</v>
      </c>
      <c r="K20" s="47">
        <v>12</v>
      </c>
      <c r="L20" s="47">
        <v>807</v>
      </c>
      <c r="M20" s="36">
        <f>SUM(K20,I20,G20,E20)</f>
        <v>96</v>
      </c>
      <c r="N20" s="13">
        <f>SUM(F20,H20,J20,L20)</f>
        <v>9923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0</v>
      </c>
      <c r="D25" s="46">
        <v>0</v>
      </c>
      <c r="E25" s="3">
        <v>2</v>
      </c>
      <c r="F25" s="22">
        <v>656</v>
      </c>
      <c r="G25" s="22">
        <v>2</v>
      </c>
      <c r="H25" s="38">
        <v>985</v>
      </c>
      <c r="I25" s="10">
        <v>1</v>
      </c>
      <c r="J25" s="21">
        <v>590</v>
      </c>
      <c r="K25" s="47">
        <v>1</v>
      </c>
      <c r="L25" s="47">
        <v>1200</v>
      </c>
      <c r="M25" s="36">
        <f>SUM(K25,I25,G25,E25)</f>
        <v>6</v>
      </c>
      <c r="N25" s="13">
        <f>SUM(F25,H25,J25,L25)</f>
        <v>3431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2</v>
      </c>
      <c r="D26" s="46">
        <v>410</v>
      </c>
      <c r="E26" s="3">
        <v>0</v>
      </c>
      <c r="F26" s="22">
        <v>0</v>
      </c>
      <c r="G26" s="22">
        <v>0</v>
      </c>
      <c r="H26" s="38">
        <v>0</v>
      </c>
      <c r="I26" s="10">
        <v>0</v>
      </c>
      <c r="J26" s="21">
        <v>0</v>
      </c>
      <c r="K26" s="47">
        <v>0</v>
      </c>
      <c r="L26" s="47">
        <v>0</v>
      </c>
      <c r="M26" s="36">
        <f>SUM(K26,I26,G26,E26)</f>
        <v>0</v>
      </c>
      <c r="N26" s="13">
        <f>SUM(F26,H26,J26,L26)</f>
        <v>0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86</v>
      </c>
      <c r="D31" s="46">
        <v>63536</v>
      </c>
      <c r="E31" s="3">
        <v>11</v>
      </c>
      <c r="F31" s="22">
        <v>5186</v>
      </c>
      <c r="G31" s="22">
        <v>15</v>
      </c>
      <c r="H31" s="38">
        <v>4077</v>
      </c>
      <c r="I31" s="12">
        <v>13</v>
      </c>
      <c r="J31" s="21">
        <v>2199</v>
      </c>
      <c r="K31" s="47">
        <v>14</v>
      </c>
      <c r="L31" s="47">
        <v>3310</v>
      </c>
      <c r="M31" s="36">
        <f>SUM(K31,I31,G31,E31)</f>
        <v>53</v>
      </c>
      <c r="N31" s="13">
        <f>SUM(F31,H31,J31,L31)</f>
        <v>14772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545</v>
      </c>
      <c r="D33" s="46">
        <v>35636</v>
      </c>
      <c r="E33" s="3">
        <v>129</v>
      </c>
      <c r="F33" s="22">
        <v>13433</v>
      </c>
      <c r="G33" s="22">
        <v>139</v>
      </c>
      <c r="H33" s="38">
        <v>10428</v>
      </c>
      <c r="I33" s="10">
        <v>131</v>
      </c>
      <c r="J33" s="21">
        <v>5355</v>
      </c>
      <c r="K33" s="47">
        <v>107</v>
      </c>
      <c r="L33" s="47">
        <v>2529</v>
      </c>
      <c r="M33" s="36">
        <f>SUM(K33,I33,G33,E33)</f>
        <v>506</v>
      </c>
      <c r="N33" s="13">
        <f>SUM(F33,H33,J33,L33)</f>
        <v>31745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1176</v>
      </c>
      <c r="D35" s="51">
        <v>171612</v>
      </c>
      <c r="E35" s="4">
        <f>SUM(E7:E33)</f>
        <v>247</v>
      </c>
      <c r="F35" s="4">
        <f>SUM(F7:F34)</f>
        <v>46818</v>
      </c>
      <c r="G35" s="4">
        <f>SUM(G7:G33)</f>
        <v>292</v>
      </c>
      <c r="H35" s="4">
        <f>SUM(H7:H34)</f>
        <v>30883</v>
      </c>
      <c r="I35" s="4">
        <f>SUM(I7:I33)</f>
        <v>284</v>
      </c>
      <c r="J35" s="4">
        <f>SUM(J7:J34)</f>
        <v>21206</v>
      </c>
      <c r="K35" s="4">
        <f>SUM(K7:K33)</f>
        <v>207</v>
      </c>
      <c r="L35" s="4">
        <f>SUM(L7:L33)</f>
        <v>18136</v>
      </c>
      <c r="M35" s="37">
        <f>SUM(M7:M33)</f>
        <v>1030</v>
      </c>
      <c r="N35" s="5">
        <f>SUM(N7:N33)</f>
        <v>117043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S4:T4"/>
    <mergeCell ref="M4:N4"/>
    <mergeCell ref="AG4:AH4"/>
    <mergeCell ref="AI4:AJ4"/>
    <mergeCell ref="Y4:Z4"/>
    <mergeCell ref="AA4:AB4"/>
    <mergeCell ref="AC4:AD4"/>
    <mergeCell ref="AE4:AF4"/>
    <mergeCell ref="U4:V4"/>
    <mergeCell ref="W4:X4"/>
    <mergeCell ref="Q4:R4"/>
  </mergeCells>
  <phoneticPr fontId="9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34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30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550</v>
      </c>
      <c r="D7" s="46">
        <v>54391</v>
      </c>
      <c r="E7" s="3">
        <v>99</v>
      </c>
      <c r="F7" s="24">
        <v>9231</v>
      </c>
      <c r="G7" s="22">
        <v>96</v>
      </c>
      <c r="H7" s="38">
        <v>9165</v>
      </c>
      <c r="I7" s="10">
        <v>74</v>
      </c>
      <c r="J7" s="21">
        <v>8076</v>
      </c>
      <c r="K7" s="47">
        <v>59</v>
      </c>
      <c r="L7" s="47">
        <v>6251</v>
      </c>
      <c r="M7" s="36">
        <f>SUM(K7,I7,G7,E7)</f>
        <v>328</v>
      </c>
      <c r="N7" s="2">
        <f>SUM(F7,H7,J7,L7)</f>
        <v>32723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215</v>
      </c>
      <c r="D8" s="46">
        <v>9841</v>
      </c>
      <c r="E8" s="3">
        <v>37</v>
      </c>
      <c r="F8" s="22">
        <v>1472</v>
      </c>
      <c r="G8" s="22">
        <v>29</v>
      </c>
      <c r="H8" s="38">
        <v>990</v>
      </c>
      <c r="I8" s="10">
        <v>23</v>
      </c>
      <c r="J8" s="21">
        <v>851</v>
      </c>
      <c r="K8" s="47">
        <v>22</v>
      </c>
      <c r="L8" s="47">
        <v>867</v>
      </c>
      <c r="M8" s="36">
        <f>SUM(K8,I8,G8,E8)</f>
        <v>111</v>
      </c>
      <c r="N8" s="13">
        <f>SUM(F8,H8,J8,L8)</f>
        <v>4180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</v>
      </c>
      <c r="D10" s="46">
        <v>1200</v>
      </c>
      <c r="E10" s="3">
        <v>1</v>
      </c>
      <c r="F10" s="22">
        <v>496</v>
      </c>
      <c r="G10" s="22">
        <v>1</v>
      </c>
      <c r="H10" s="38">
        <v>209</v>
      </c>
      <c r="I10" s="10">
        <v>1</v>
      </c>
      <c r="J10" s="21">
        <v>445</v>
      </c>
      <c r="K10" s="47">
        <v>0</v>
      </c>
      <c r="L10" s="47">
        <v>0</v>
      </c>
      <c r="M10" s="36">
        <f>SUM(K10,I10,G10,E10)</f>
        <v>3</v>
      </c>
      <c r="N10" s="13">
        <f>SUM(F10,H10,J10,L10)</f>
        <v>1150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8</v>
      </c>
      <c r="D11" s="46">
        <v>3572</v>
      </c>
      <c r="E11" s="3">
        <v>1</v>
      </c>
      <c r="F11" s="22">
        <v>66</v>
      </c>
      <c r="G11" s="22">
        <v>0</v>
      </c>
      <c r="H11" s="38">
        <v>0</v>
      </c>
      <c r="I11" s="10">
        <v>0</v>
      </c>
      <c r="J11" s="21">
        <v>0</v>
      </c>
      <c r="K11" s="47">
        <v>1</v>
      </c>
      <c r="L11" s="47">
        <v>8</v>
      </c>
      <c r="M11" s="36">
        <f>SUM(K11,I11,G11,E11)</f>
        <v>2</v>
      </c>
      <c r="N11" s="13">
        <f>SUM(F11,H11,J11,L11)</f>
        <v>74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2</v>
      </c>
      <c r="D14" s="46">
        <v>8401</v>
      </c>
      <c r="E14" s="3">
        <v>4</v>
      </c>
      <c r="F14" s="22">
        <v>2293</v>
      </c>
      <c r="G14" s="22">
        <v>1</v>
      </c>
      <c r="H14" s="38">
        <v>350</v>
      </c>
      <c r="I14" s="10">
        <v>2</v>
      </c>
      <c r="J14" s="21">
        <v>3600</v>
      </c>
      <c r="K14" s="47">
        <v>0</v>
      </c>
      <c r="L14" s="47">
        <v>0</v>
      </c>
      <c r="M14" s="36">
        <f>SUM(K14,I14,G14,E14)</f>
        <v>7</v>
      </c>
      <c r="N14" s="13">
        <f>SUM(F14,H14,J14,L14)</f>
        <v>6243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1</v>
      </c>
      <c r="D16" s="46">
        <v>3166</v>
      </c>
      <c r="E16" s="3">
        <v>0</v>
      </c>
      <c r="F16" s="22">
        <v>0</v>
      </c>
      <c r="G16" s="22">
        <v>1</v>
      </c>
      <c r="H16" s="38">
        <v>6500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1</v>
      </c>
      <c r="N16" s="13">
        <f>SUM(F16,H16,J16,L16)</f>
        <v>6500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0</v>
      </c>
      <c r="D17" s="46">
        <v>0</v>
      </c>
      <c r="E17" s="3">
        <v>0</v>
      </c>
      <c r="F17" s="22">
        <v>0</v>
      </c>
      <c r="G17" s="22">
        <v>0</v>
      </c>
      <c r="H17" s="38">
        <v>0</v>
      </c>
      <c r="I17" s="10">
        <v>0</v>
      </c>
      <c r="J17" s="21">
        <v>0</v>
      </c>
      <c r="K17" s="47">
        <v>1</v>
      </c>
      <c r="L17" s="47">
        <v>10800</v>
      </c>
      <c r="M17" s="36">
        <f>SUM(K17,I17,G17,E17)</f>
        <v>1</v>
      </c>
      <c r="N17" s="13">
        <f>SUM(F17,H17,J17,L17)</f>
        <v>10800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15</v>
      </c>
      <c r="D19" s="46">
        <v>8231</v>
      </c>
      <c r="E19" s="3">
        <v>3</v>
      </c>
      <c r="F19" s="22">
        <v>1829</v>
      </c>
      <c r="G19" s="22">
        <v>5</v>
      </c>
      <c r="H19" s="38">
        <v>1313</v>
      </c>
      <c r="I19" s="10">
        <v>1</v>
      </c>
      <c r="J19" s="21">
        <v>350</v>
      </c>
      <c r="K19" s="47">
        <v>4</v>
      </c>
      <c r="L19" s="47">
        <v>1662</v>
      </c>
      <c r="M19" s="36">
        <f>SUM(K19,I19,G19,E19)</f>
        <v>13</v>
      </c>
      <c r="N19" s="13">
        <f>SUM(F19,H19,J19,L19)</f>
        <v>5154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157</v>
      </c>
      <c r="D20" s="46">
        <v>21982</v>
      </c>
      <c r="E20" s="3">
        <v>18</v>
      </c>
      <c r="F20" s="22">
        <v>611</v>
      </c>
      <c r="G20" s="22">
        <v>22</v>
      </c>
      <c r="H20" s="38">
        <v>3529</v>
      </c>
      <c r="I20" s="10">
        <v>20</v>
      </c>
      <c r="J20" s="21">
        <v>648</v>
      </c>
      <c r="K20" s="47">
        <v>17</v>
      </c>
      <c r="L20" s="47">
        <v>418</v>
      </c>
      <c r="M20" s="36">
        <f>SUM(K20,I20,G20,E20)</f>
        <v>77</v>
      </c>
      <c r="N20" s="13">
        <f>SUM(F20,H20,J20,L20)</f>
        <v>5206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0</v>
      </c>
      <c r="D25" s="46">
        <v>0</v>
      </c>
      <c r="E25" s="3">
        <v>0</v>
      </c>
      <c r="F25" s="22">
        <v>0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0</v>
      </c>
      <c r="N25" s="13">
        <f>SUM(F25,H25,J25,L25)</f>
        <v>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5</v>
      </c>
      <c r="D26" s="46">
        <v>1028</v>
      </c>
      <c r="E26" s="3">
        <v>0</v>
      </c>
      <c r="F26" s="22">
        <v>0</v>
      </c>
      <c r="G26" s="22">
        <v>1</v>
      </c>
      <c r="H26" s="38">
        <v>160</v>
      </c>
      <c r="I26" s="10">
        <v>0</v>
      </c>
      <c r="J26" s="21">
        <v>0</v>
      </c>
      <c r="K26" s="47">
        <v>1</v>
      </c>
      <c r="L26" s="47">
        <v>250</v>
      </c>
      <c r="M26" s="36">
        <f>SUM(K26,I26,G26,E26)</f>
        <v>2</v>
      </c>
      <c r="N26" s="13">
        <f>SUM(F26,H26,J26,L26)</f>
        <v>410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70</v>
      </c>
      <c r="D31" s="46">
        <v>24946</v>
      </c>
      <c r="E31" s="3">
        <v>15</v>
      </c>
      <c r="F31" s="22">
        <v>12674</v>
      </c>
      <c r="G31" s="22">
        <v>34</v>
      </c>
      <c r="H31" s="38">
        <v>13736</v>
      </c>
      <c r="I31" s="12">
        <v>15</v>
      </c>
      <c r="J31" s="21">
        <v>4127</v>
      </c>
      <c r="K31" s="47">
        <v>22</v>
      </c>
      <c r="L31" s="47">
        <v>32999</v>
      </c>
      <c r="M31" s="36">
        <f>SUM(K31,I31,G31,E31)</f>
        <v>86</v>
      </c>
      <c r="N31" s="13">
        <f>SUM(F31,H31,J31,L31)</f>
        <v>63536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675</v>
      </c>
      <c r="D33" s="46">
        <v>22210</v>
      </c>
      <c r="E33" s="3">
        <v>140</v>
      </c>
      <c r="F33" s="22">
        <v>4027</v>
      </c>
      <c r="G33" s="22">
        <v>138</v>
      </c>
      <c r="H33" s="38">
        <v>4175</v>
      </c>
      <c r="I33" s="10">
        <v>135</v>
      </c>
      <c r="J33" s="21">
        <v>23367</v>
      </c>
      <c r="K33" s="47">
        <v>132</v>
      </c>
      <c r="L33" s="47">
        <v>4067</v>
      </c>
      <c r="M33" s="36">
        <f>SUM(K33,I33,G33,E33)</f>
        <v>545</v>
      </c>
      <c r="N33" s="13">
        <f>SUM(F33,H33,J33,L33)</f>
        <v>35636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1699</v>
      </c>
      <c r="D35" s="51">
        <v>158968</v>
      </c>
      <c r="E35" s="4">
        <f>SUM(E7:E33)</f>
        <v>318</v>
      </c>
      <c r="F35" s="4">
        <f>SUM(F7:F34)</f>
        <v>32699</v>
      </c>
      <c r="G35" s="4">
        <f>SUM(G7:G33)</f>
        <v>328</v>
      </c>
      <c r="H35" s="4">
        <f>SUM(H7:H34)</f>
        <v>40127</v>
      </c>
      <c r="I35" s="4">
        <f>SUM(I7:I33)</f>
        <v>271</v>
      </c>
      <c r="J35" s="4">
        <f>SUM(J7:J34)</f>
        <v>41464</v>
      </c>
      <c r="K35" s="4">
        <f>SUM(K7:K33)</f>
        <v>259</v>
      </c>
      <c r="L35" s="4">
        <f>SUM(L7:L33)</f>
        <v>57322</v>
      </c>
      <c r="M35" s="37">
        <f>SUM(M7:M33)</f>
        <v>1176</v>
      </c>
      <c r="N35" s="5">
        <f>SUM(N7:N33)</f>
        <v>171612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S4:T4"/>
    <mergeCell ref="M4:N4"/>
    <mergeCell ref="AG4:AH4"/>
    <mergeCell ref="AI4:AJ4"/>
    <mergeCell ref="Y4:Z4"/>
    <mergeCell ref="AA4:AB4"/>
    <mergeCell ref="AC4:AD4"/>
    <mergeCell ref="AE4:AF4"/>
    <mergeCell ref="U4:V4"/>
    <mergeCell ref="W4:X4"/>
    <mergeCell ref="Q4:R4"/>
  </mergeCells>
  <phoneticPr fontId="9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33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34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844</v>
      </c>
      <c r="D7" s="46">
        <v>86279</v>
      </c>
      <c r="E7" s="3">
        <v>147</v>
      </c>
      <c r="F7" s="24">
        <v>14824</v>
      </c>
      <c r="G7" s="22">
        <v>138</v>
      </c>
      <c r="H7" s="38">
        <v>13071</v>
      </c>
      <c r="I7" s="10">
        <v>132</v>
      </c>
      <c r="J7" s="21">
        <v>14493</v>
      </c>
      <c r="K7" s="47">
        <v>133</v>
      </c>
      <c r="L7" s="47">
        <v>12003</v>
      </c>
      <c r="M7" s="36">
        <f>SUM(K7,I7,G7,E7)</f>
        <v>550</v>
      </c>
      <c r="N7" s="2">
        <f>SUM(F7,H7,J7,L7)</f>
        <v>54391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849</v>
      </c>
      <c r="D8" s="46">
        <v>37107</v>
      </c>
      <c r="E8" s="3">
        <v>71</v>
      </c>
      <c r="F8" s="22">
        <v>2973</v>
      </c>
      <c r="G8" s="22">
        <v>46</v>
      </c>
      <c r="H8" s="38">
        <v>2120</v>
      </c>
      <c r="I8" s="10">
        <v>66</v>
      </c>
      <c r="J8" s="21">
        <v>3642</v>
      </c>
      <c r="K8" s="47">
        <v>32</v>
      </c>
      <c r="L8" s="47">
        <v>1106</v>
      </c>
      <c r="M8" s="36">
        <f>SUM(K8,I8,G8,E8)</f>
        <v>215</v>
      </c>
      <c r="N8" s="13">
        <f>SUM(F8,H8,J8,L8)</f>
        <v>9841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2</v>
      </c>
      <c r="D10" s="46">
        <v>1290</v>
      </c>
      <c r="E10" s="3">
        <v>0</v>
      </c>
      <c r="F10" s="22">
        <v>0</v>
      </c>
      <c r="G10" s="22">
        <v>0</v>
      </c>
      <c r="H10" s="38">
        <v>0</v>
      </c>
      <c r="I10" s="10">
        <v>0</v>
      </c>
      <c r="J10" s="21">
        <v>0</v>
      </c>
      <c r="K10" s="47">
        <v>1</v>
      </c>
      <c r="L10" s="47">
        <v>1200</v>
      </c>
      <c r="M10" s="36">
        <f>SUM(K10,I10,G10,E10)</f>
        <v>1</v>
      </c>
      <c r="N10" s="13">
        <f>SUM(F10,H10,J10,L10)</f>
        <v>1200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3</v>
      </c>
      <c r="D11" s="46">
        <v>531</v>
      </c>
      <c r="E11" s="3">
        <v>3</v>
      </c>
      <c r="F11" s="22">
        <v>2540</v>
      </c>
      <c r="G11" s="22">
        <v>1</v>
      </c>
      <c r="H11" s="38">
        <v>79</v>
      </c>
      <c r="I11" s="10">
        <v>4</v>
      </c>
      <c r="J11" s="21">
        <v>953</v>
      </c>
      <c r="K11" s="47">
        <v>0</v>
      </c>
      <c r="L11" s="47">
        <v>0</v>
      </c>
      <c r="M11" s="36">
        <f>SUM(K11,I11,G11,E11)</f>
        <v>8</v>
      </c>
      <c r="N11" s="13">
        <f>SUM(F11,H11,J11,L11)</f>
        <v>3572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16</v>
      </c>
      <c r="D14" s="46">
        <v>12095</v>
      </c>
      <c r="E14" s="3">
        <v>2</v>
      </c>
      <c r="F14" s="22">
        <v>8401</v>
      </c>
      <c r="G14" s="22">
        <v>0</v>
      </c>
      <c r="H14" s="38">
        <v>0</v>
      </c>
      <c r="I14" s="10">
        <v>0</v>
      </c>
      <c r="J14" s="21">
        <v>0</v>
      </c>
      <c r="K14" s="47">
        <v>0</v>
      </c>
      <c r="L14" s="47">
        <v>0</v>
      </c>
      <c r="M14" s="36">
        <f>SUM(K14,I14,G14,E14)</f>
        <v>2</v>
      </c>
      <c r="N14" s="13">
        <f>SUM(F14,H14,J14,L14)</f>
        <v>8401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1</v>
      </c>
      <c r="L16" s="47">
        <v>3166</v>
      </c>
      <c r="M16" s="36">
        <f>SUM(K16,I16,G16,E16)</f>
        <v>1</v>
      </c>
      <c r="N16" s="13">
        <f>SUM(F16,H16,J16,L16)</f>
        <v>3166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2</v>
      </c>
      <c r="D17" s="46">
        <v>600</v>
      </c>
      <c r="E17" s="3">
        <v>0</v>
      </c>
      <c r="F17" s="22">
        <v>0</v>
      </c>
      <c r="G17" s="22">
        <v>0</v>
      </c>
      <c r="H17" s="38">
        <v>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0</v>
      </c>
      <c r="N17" s="13">
        <f>SUM(F17,H17,J17,L17)</f>
        <v>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21</v>
      </c>
      <c r="D19" s="46">
        <v>18972</v>
      </c>
      <c r="E19" s="3">
        <v>2</v>
      </c>
      <c r="F19" s="22">
        <v>1110</v>
      </c>
      <c r="G19" s="22">
        <v>4</v>
      </c>
      <c r="H19" s="38">
        <v>322</v>
      </c>
      <c r="I19" s="10">
        <v>4</v>
      </c>
      <c r="J19" s="21">
        <v>1844</v>
      </c>
      <c r="K19" s="47">
        <v>5</v>
      </c>
      <c r="L19" s="47">
        <v>4955</v>
      </c>
      <c r="M19" s="36">
        <f>SUM(K19,I19,G19,E19)</f>
        <v>15</v>
      </c>
      <c r="N19" s="13">
        <f>SUM(F19,H19,J19,L19)</f>
        <v>8231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204</v>
      </c>
      <c r="D20" s="46">
        <v>15721</v>
      </c>
      <c r="E20" s="3">
        <v>49</v>
      </c>
      <c r="F20" s="22">
        <v>5719</v>
      </c>
      <c r="G20" s="22">
        <v>41</v>
      </c>
      <c r="H20" s="38">
        <v>2894</v>
      </c>
      <c r="I20" s="10">
        <v>36</v>
      </c>
      <c r="J20" s="21">
        <v>3541</v>
      </c>
      <c r="K20" s="47">
        <v>31</v>
      </c>
      <c r="L20" s="47">
        <v>9828</v>
      </c>
      <c r="M20" s="36">
        <f>SUM(K20,I20,G20,E20)</f>
        <v>157</v>
      </c>
      <c r="N20" s="13">
        <f>SUM(F20,H20,J20,L20)</f>
        <v>21982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2</v>
      </c>
      <c r="D22" s="46">
        <v>7258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1</v>
      </c>
      <c r="D25" s="46">
        <v>2624</v>
      </c>
      <c r="E25" s="3">
        <v>0</v>
      </c>
      <c r="F25" s="22">
        <v>0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0</v>
      </c>
      <c r="N25" s="13">
        <f>SUM(F25,H25,J25,L25)</f>
        <v>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7</v>
      </c>
      <c r="D26" s="46">
        <v>2168</v>
      </c>
      <c r="E26" s="3">
        <v>1</v>
      </c>
      <c r="F26" s="22">
        <v>237</v>
      </c>
      <c r="G26" s="22">
        <v>0</v>
      </c>
      <c r="H26" s="38">
        <v>0</v>
      </c>
      <c r="I26" s="10">
        <v>2</v>
      </c>
      <c r="J26" s="21">
        <v>530</v>
      </c>
      <c r="K26" s="47">
        <v>2</v>
      </c>
      <c r="L26" s="47">
        <v>261</v>
      </c>
      <c r="M26" s="36">
        <f>SUM(K26,I26,G26,E26)</f>
        <v>5</v>
      </c>
      <c r="N26" s="13">
        <f>SUM(F26,H26,J26,L26)</f>
        <v>1028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101</v>
      </c>
      <c r="D31" s="46">
        <v>104866</v>
      </c>
      <c r="E31" s="3">
        <v>14</v>
      </c>
      <c r="F31" s="22">
        <v>2784</v>
      </c>
      <c r="G31" s="22">
        <v>17</v>
      </c>
      <c r="H31" s="38">
        <v>4183</v>
      </c>
      <c r="I31" s="12">
        <v>24</v>
      </c>
      <c r="J31" s="21">
        <v>14729</v>
      </c>
      <c r="K31" s="47">
        <v>15</v>
      </c>
      <c r="L31" s="47">
        <v>3250</v>
      </c>
      <c r="M31" s="36">
        <f>SUM(K31,I31,G31,E31)</f>
        <v>70</v>
      </c>
      <c r="N31" s="13">
        <f>SUM(F31,H31,J31,L31)</f>
        <v>24946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723</v>
      </c>
      <c r="D33" s="46">
        <v>32377</v>
      </c>
      <c r="E33" s="3">
        <v>164</v>
      </c>
      <c r="F33" s="22">
        <v>8031</v>
      </c>
      <c r="G33" s="22">
        <v>186</v>
      </c>
      <c r="H33" s="38">
        <v>6337</v>
      </c>
      <c r="I33" s="10">
        <v>184</v>
      </c>
      <c r="J33" s="21">
        <v>5658</v>
      </c>
      <c r="K33" s="47">
        <v>141</v>
      </c>
      <c r="L33" s="47">
        <v>2184</v>
      </c>
      <c r="M33" s="36">
        <f>SUM(K33,I33,G33,E33)</f>
        <v>675</v>
      </c>
      <c r="N33" s="13">
        <f>SUM(F33,H33,J33,L33)</f>
        <v>22210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2775</v>
      </c>
      <c r="D35" s="51">
        <v>321888</v>
      </c>
      <c r="E35" s="4">
        <f>SUM(E7:E33)</f>
        <v>453</v>
      </c>
      <c r="F35" s="4">
        <f>SUM(F7:F34)</f>
        <v>46619</v>
      </c>
      <c r="G35" s="4">
        <f>SUM(G7:G33)</f>
        <v>433</v>
      </c>
      <c r="H35" s="4">
        <f>SUM(H7:H34)</f>
        <v>29006</v>
      </c>
      <c r="I35" s="4">
        <f>SUM(I7:I33)</f>
        <v>452</v>
      </c>
      <c r="J35" s="4">
        <f>SUM(J7:J34)</f>
        <v>45390</v>
      </c>
      <c r="K35" s="4">
        <f>SUM(K7:K33)</f>
        <v>361</v>
      </c>
      <c r="L35" s="4">
        <f>SUM(L7:L33)</f>
        <v>37953</v>
      </c>
      <c r="M35" s="37">
        <f>SUM(M7:M33)</f>
        <v>1699</v>
      </c>
      <c r="N35" s="5">
        <f>SUM(N7:N33)</f>
        <v>158968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S4:T4"/>
    <mergeCell ref="M4:N4"/>
    <mergeCell ref="AG4:AH4"/>
    <mergeCell ref="AI4:AJ4"/>
    <mergeCell ref="Y4:Z4"/>
    <mergeCell ref="AA4:AB4"/>
    <mergeCell ref="AC4:AD4"/>
    <mergeCell ref="AE4:AF4"/>
    <mergeCell ref="U4:V4"/>
    <mergeCell ref="W4:X4"/>
    <mergeCell ref="Q4:R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C4D4-4E40-415E-BE56-CD8199EA6FA5}">
  <sheetPr>
    <pageSetUpPr fitToPage="1"/>
  </sheetPr>
  <dimension ref="A1:AJ48"/>
  <sheetViews>
    <sheetView zoomScale="130" zoomScaleNormal="130" workbookViewId="0">
      <pane xSplit="4" ySplit="7" topLeftCell="E26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179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173</v>
      </c>
      <c r="D5" s="326"/>
      <c r="E5" s="327" t="s">
        <v>174</v>
      </c>
      <c r="F5" s="328"/>
      <c r="G5" s="329" t="s">
        <v>175</v>
      </c>
      <c r="H5" s="328"/>
      <c r="I5" s="329" t="s">
        <v>176</v>
      </c>
      <c r="J5" s="328"/>
      <c r="K5" s="329" t="s">
        <v>177</v>
      </c>
      <c r="L5" s="330"/>
      <c r="M5" s="331" t="s">
        <v>178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296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297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298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3">
      <c r="A8" s="291" t="s">
        <v>1</v>
      </c>
      <c r="B8" s="77" t="s">
        <v>6</v>
      </c>
      <c r="C8" s="250">
        <v>184</v>
      </c>
      <c r="D8" s="251">
        <v>59060</v>
      </c>
      <c r="E8" s="303">
        <v>56</v>
      </c>
      <c r="F8" s="304">
        <v>17723</v>
      </c>
      <c r="G8" s="303">
        <v>34</v>
      </c>
      <c r="H8" s="304">
        <v>12202</v>
      </c>
      <c r="I8" s="106">
        <v>53</v>
      </c>
      <c r="J8" s="240">
        <v>23258</v>
      </c>
      <c r="K8" s="108">
        <v>36</v>
      </c>
      <c r="L8" s="109">
        <v>12515</v>
      </c>
      <c r="M8" s="110">
        <f>SUM(E8,G8,I8,K8)</f>
        <v>179</v>
      </c>
      <c r="N8" s="241">
        <f t="shared" ref="M8:N10" si="0">SUM(F8,H8,J8,L8)</f>
        <v>65698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3">
      <c r="A9" s="291"/>
      <c r="B9" s="77" t="s">
        <v>7</v>
      </c>
      <c r="C9" s="250">
        <v>114</v>
      </c>
      <c r="D9" s="251">
        <v>12226</v>
      </c>
      <c r="E9" s="303">
        <v>15</v>
      </c>
      <c r="F9" s="304">
        <v>1706</v>
      </c>
      <c r="G9" s="303">
        <v>17</v>
      </c>
      <c r="H9" s="304">
        <v>1626</v>
      </c>
      <c r="I9" s="106">
        <v>10</v>
      </c>
      <c r="J9" s="240">
        <v>1155</v>
      </c>
      <c r="K9" s="108">
        <v>6</v>
      </c>
      <c r="L9" s="109">
        <v>712</v>
      </c>
      <c r="M9" s="110">
        <f t="shared" si="0"/>
        <v>48</v>
      </c>
      <c r="N9" s="241">
        <f t="shared" si="0"/>
        <v>5199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3">
      <c r="A10" s="291"/>
      <c r="B10" s="77" t="s">
        <v>69</v>
      </c>
      <c r="C10" s="250">
        <v>68</v>
      </c>
      <c r="D10" s="251">
        <v>7008</v>
      </c>
      <c r="E10" s="303">
        <v>8</v>
      </c>
      <c r="F10" s="304">
        <v>928</v>
      </c>
      <c r="G10" s="303">
        <v>9</v>
      </c>
      <c r="H10" s="304">
        <v>1157</v>
      </c>
      <c r="I10" s="106">
        <v>4</v>
      </c>
      <c r="J10" s="240">
        <v>126</v>
      </c>
      <c r="K10" s="108">
        <v>9</v>
      </c>
      <c r="L10" s="109">
        <v>633</v>
      </c>
      <c r="M10" s="110">
        <f t="shared" si="0"/>
        <v>30</v>
      </c>
      <c r="N10" s="241">
        <f t="shared" si="0"/>
        <v>2844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301"/>
      <c r="F11" s="302"/>
      <c r="G11" s="301"/>
      <c r="H11" s="302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3">
      <c r="A12" s="291" t="s">
        <v>8</v>
      </c>
      <c r="B12" s="77" t="s">
        <v>6</v>
      </c>
      <c r="C12" s="250"/>
      <c r="D12" s="251"/>
      <c r="E12" s="303"/>
      <c r="F12" s="304"/>
      <c r="G12" s="303"/>
      <c r="H12" s="304"/>
      <c r="I12" s="106"/>
      <c r="J12" s="240"/>
      <c r="K12" s="108"/>
      <c r="L12" s="109"/>
      <c r="M12" s="110">
        <f t="shared" ref="M12:N14" si="1">SUM(E12,G12,I12,K12)</f>
        <v>0</v>
      </c>
      <c r="N12" s="241">
        <f t="shared" si="1"/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3">
      <c r="A13" s="291" t="s">
        <v>9</v>
      </c>
      <c r="B13" s="77" t="s">
        <v>7</v>
      </c>
      <c r="C13" s="250"/>
      <c r="D13" s="251"/>
      <c r="E13" s="303"/>
      <c r="F13" s="304"/>
      <c r="G13" s="303"/>
      <c r="H13" s="304"/>
      <c r="I13" s="106"/>
      <c r="J13" s="240"/>
      <c r="K13" s="108"/>
      <c r="L13" s="109"/>
      <c r="M13" s="110">
        <f t="shared" si="1"/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3">
      <c r="A14" s="291"/>
      <c r="B14" s="77" t="s">
        <v>69</v>
      </c>
      <c r="C14" s="250"/>
      <c r="D14" s="251"/>
      <c r="E14" s="303"/>
      <c r="F14" s="304"/>
      <c r="G14" s="303"/>
      <c r="H14" s="304"/>
      <c r="I14" s="106"/>
      <c r="J14" s="240"/>
      <c r="K14" s="108"/>
      <c r="L14" s="109"/>
      <c r="M14" s="110">
        <f t="shared" si="1"/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301"/>
      <c r="F15" s="302"/>
      <c r="G15" s="301"/>
      <c r="H15" s="302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3">
      <c r="A16" s="291" t="s">
        <v>10</v>
      </c>
      <c r="B16" s="77" t="s">
        <v>6</v>
      </c>
      <c r="C16" s="250">
        <v>0</v>
      </c>
      <c r="D16" s="251">
        <v>0</v>
      </c>
      <c r="E16" s="303"/>
      <c r="F16" s="304"/>
      <c r="G16" s="303"/>
      <c r="H16" s="304"/>
      <c r="I16" s="106"/>
      <c r="J16" s="240"/>
      <c r="K16" s="108"/>
      <c r="L16" s="109"/>
      <c r="M16" s="110">
        <f t="shared" ref="M16:N18" si="2">SUM(E16,G16,I16,K16)</f>
        <v>0</v>
      </c>
      <c r="N16" s="241">
        <f t="shared" si="2"/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3">
      <c r="A17" s="291"/>
      <c r="B17" s="77" t="s">
        <v>7</v>
      </c>
      <c r="C17" s="250">
        <v>0</v>
      </c>
      <c r="D17" s="251">
        <v>0</v>
      </c>
      <c r="E17" s="303"/>
      <c r="F17" s="304"/>
      <c r="G17" s="303"/>
      <c r="H17" s="304"/>
      <c r="I17" s="106"/>
      <c r="J17" s="240"/>
      <c r="K17" s="108"/>
      <c r="L17" s="109"/>
      <c r="M17" s="110">
        <f t="shared" si="2"/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3">
      <c r="A18" s="291"/>
      <c r="B18" s="77" t="s">
        <v>69</v>
      </c>
      <c r="C18" s="250">
        <v>0</v>
      </c>
      <c r="D18" s="251">
        <v>0</v>
      </c>
      <c r="E18" s="303"/>
      <c r="F18" s="304"/>
      <c r="G18" s="303"/>
      <c r="H18" s="304"/>
      <c r="I18" s="106"/>
      <c r="J18" s="240"/>
      <c r="K18" s="108"/>
      <c r="L18" s="109"/>
      <c r="M18" s="110">
        <f t="shared" si="2"/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301"/>
      <c r="F19" s="302"/>
      <c r="G19" s="301"/>
      <c r="H19" s="302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3">
      <c r="A20" s="291" t="s">
        <v>11</v>
      </c>
      <c r="B20" s="77" t="s">
        <v>6</v>
      </c>
      <c r="C20" s="250">
        <v>0</v>
      </c>
      <c r="D20" s="251">
        <v>0</v>
      </c>
      <c r="E20" s="303"/>
      <c r="F20" s="304"/>
      <c r="G20" s="303"/>
      <c r="H20" s="304"/>
      <c r="I20" s="106"/>
      <c r="J20" s="240"/>
      <c r="K20" s="108"/>
      <c r="L20" s="109"/>
      <c r="M20" s="110">
        <f t="shared" ref="M20:N22" si="3">SUM(E20,G20,I20,K20)</f>
        <v>0</v>
      </c>
      <c r="N20" s="241">
        <f t="shared" si="3"/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3">
      <c r="A21" s="291"/>
      <c r="B21" s="77" t="s">
        <v>7</v>
      </c>
      <c r="C21" s="250">
        <v>0</v>
      </c>
      <c r="D21" s="251">
        <v>0</v>
      </c>
      <c r="E21" s="303"/>
      <c r="F21" s="304"/>
      <c r="G21" s="303"/>
      <c r="H21" s="304"/>
      <c r="I21" s="106"/>
      <c r="J21" s="240"/>
      <c r="K21" s="108"/>
      <c r="L21" s="109"/>
      <c r="M21" s="110">
        <f t="shared" si="3"/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3">
      <c r="A22" s="291"/>
      <c r="B22" s="77" t="s">
        <v>69</v>
      </c>
      <c r="C22" s="250">
        <v>0</v>
      </c>
      <c r="D22" s="251">
        <v>0</v>
      </c>
      <c r="E22" s="303"/>
      <c r="F22" s="304"/>
      <c r="G22" s="303"/>
      <c r="H22" s="304"/>
      <c r="I22" s="106"/>
      <c r="J22" s="240"/>
      <c r="K22" s="108"/>
      <c r="L22" s="109"/>
      <c r="M22" s="110">
        <f t="shared" si="3"/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301"/>
      <c r="F23" s="302"/>
      <c r="G23" s="301"/>
      <c r="H23" s="302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3">
      <c r="A24" s="291" t="s">
        <v>12</v>
      </c>
      <c r="B24" s="77" t="s">
        <v>6</v>
      </c>
      <c r="C24" s="250">
        <v>13</v>
      </c>
      <c r="D24" s="251">
        <v>35996</v>
      </c>
      <c r="E24" s="303">
        <v>5</v>
      </c>
      <c r="F24" s="304">
        <v>24972</v>
      </c>
      <c r="G24" s="303">
        <v>6</v>
      </c>
      <c r="H24" s="304">
        <v>4277</v>
      </c>
      <c r="I24" s="106">
        <v>6</v>
      </c>
      <c r="J24" s="240">
        <v>34287</v>
      </c>
      <c r="K24" s="108">
        <v>6</v>
      </c>
      <c r="L24" s="109">
        <v>13833</v>
      </c>
      <c r="M24" s="110">
        <f t="shared" ref="M24:N26" si="4">SUM(E24,G24,I24,K24)</f>
        <v>23</v>
      </c>
      <c r="N24" s="241">
        <f t="shared" si="4"/>
        <v>77369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3">
      <c r="A25" s="291"/>
      <c r="B25" s="77" t="s">
        <v>7</v>
      </c>
      <c r="C25" s="250">
        <v>22</v>
      </c>
      <c r="D25" s="251">
        <v>892</v>
      </c>
      <c r="E25" s="303">
        <v>5</v>
      </c>
      <c r="F25" s="304">
        <v>543</v>
      </c>
      <c r="G25" s="303">
        <v>5</v>
      </c>
      <c r="H25" s="304">
        <v>807</v>
      </c>
      <c r="I25" s="106">
        <v>8</v>
      </c>
      <c r="J25" s="240">
        <v>17069</v>
      </c>
      <c r="K25" s="108">
        <v>13</v>
      </c>
      <c r="L25" s="109">
        <v>8162</v>
      </c>
      <c r="M25" s="110">
        <f t="shared" si="4"/>
        <v>31</v>
      </c>
      <c r="N25" s="241">
        <f t="shared" si="4"/>
        <v>26581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3">
      <c r="A26" s="291"/>
      <c r="B26" s="77" t="s">
        <v>69</v>
      </c>
      <c r="C26" s="254">
        <v>73</v>
      </c>
      <c r="D26" s="255">
        <v>20777</v>
      </c>
      <c r="E26" s="303">
        <v>20</v>
      </c>
      <c r="F26" s="304">
        <v>5377</v>
      </c>
      <c r="G26" s="303">
        <v>14</v>
      </c>
      <c r="H26" s="304">
        <v>3209</v>
      </c>
      <c r="I26" s="106">
        <v>14</v>
      </c>
      <c r="J26" s="240">
        <v>8779</v>
      </c>
      <c r="K26" s="108">
        <v>11</v>
      </c>
      <c r="L26" s="109">
        <v>1598</v>
      </c>
      <c r="M26" s="110">
        <f t="shared" si="4"/>
        <v>59</v>
      </c>
      <c r="N26" s="241">
        <f t="shared" si="4"/>
        <v>18963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301"/>
      <c r="F27" s="302"/>
      <c r="G27" s="301"/>
      <c r="H27" s="302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3">
      <c r="A28" s="291" t="s">
        <v>13</v>
      </c>
      <c r="B28" s="77" t="s">
        <v>6</v>
      </c>
      <c r="C28" s="250">
        <v>0</v>
      </c>
      <c r="D28" s="251">
        <v>0</v>
      </c>
      <c r="E28" s="303"/>
      <c r="F28" s="304"/>
      <c r="G28" s="303"/>
      <c r="H28" s="304"/>
      <c r="I28" s="106"/>
      <c r="J28" s="240"/>
      <c r="K28" s="108"/>
      <c r="L28" s="109"/>
      <c r="M28" s="110">
        <f t="shared" ref="M28:N30" si="5">SUM(E28,G28,I28,K28)</f>
        <v>0</v>
      </c>
      <c r="N28" s="241">
        <f t="shared" si="5"/>
        <v>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3">
      <c r="A29" s="291"/>
      <c r="B29" s="77" t="s">
        <v>7</v>
      </c>
      <c r="C29" s="250">
        <v>0</v>
      </c>
      <c r="D29" s="251">
        <v>0</v>
      </c>
      <c r="E29" s="303"/>
      <c r="F29" s="304"/>
      <c r="G29" s="303"/>
      <c r="H29" s="304"/>
      <c r="I29" s="106"/>
      <c r="J29" s="240"/>
      <c r="K29" s="108"/>
      <c r="L29" s="109"/>
      <c r="M29" s="110">
        <f t="shared" si="5"/>
        <v>0</v>
      </c>
      <c r="N29" s="241">
        <f t="shared" si="5"/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3">
      <c r="A30" s="291"/>
      <c r="B30" s="77" t="s">
        <v>69</v>
      </c>
      <c r="C30" s="250">
        <v>0</v>
      </c>
      <c r="D30" s="251">
        <v>0</v>
      </c>
      <c r="E30" s="303"/>
      <c r="F30" s="304"/>
      <c r="G30" s="303"/>
      <c r="H30" s="304"/>
      <c r="I30" s="106"/>
      <c r="J30" s="240"/>
      <c r="K30" s="108"/>
      <c r="L30" s="109"/>
      <c r="M30" s="110">
        <f t="shared" si="5"/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301"/>
      <c r="F31" s="302"/>
      <c r="G31" s="301"/>
      <c r="H31" s="302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3">
      <c r="A32" s="291" t="s">
        <v>14</v>
      </c>
      <c r="B32" s="77" t="s">
        <v>6</v>
      </c>
      <c r="C32" s="250">
        <v>0</v>
      </c>
      <c r="D32" s="251">
        <v>0</v>
      </c>
      <c r="E32" s="303"/>
      <c r="F32" s="304"/>
      <c r="G32" s="303"/>
      <c r="H32" s="304"/>
      <c r="I32" s="106"/>
      <c r="J32" s="240"/>
      <c r="K32" s="108"/>
      <c r="L32" s="109"/>
      <c r="M32" s="110">
        <f t="shared" ref="M32:N34" si="6">SUM(E32,G32,I32,K32)</f>
        <v>0</v>
      </c>
      <c r="N32" s="241">
        <f t="shared" si="6"/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3">
      <c r="A33" s="291" t="s">
        <v>15</v>
      </c>
      <c r="B33" s="77" t="s">
        <v>7</v>
      </c>
      <c r="C33" s="250">
        <v>0</v>
      </c>
      <c r="D33" s="251">
        <v>0</v>
      </c>
      <c r="E33" s="303"/>
      <c r="F33" s="304"/>
      <c r="G33" s="303"/>
      <c r="H33" s="304"/>
      <c r="I33" s="106"/>
      <c r="J33" s="240"/>
      <c r="K33" s="108"/>
      <c r="L33" s="109"/>
      <c r="M33" s="110">
        <f t="shared" si="6"/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3">
      <c r="A34" s="291"/>
      <c r="B34" s="77" t="s">
        <v>69</v>
      </c>
      <c r="C34" s="250">
        <v>0</v>
      </c>
      <c r="D34" s="251">
        <v>0</v>
      </c>
      <c r="E34" s="303"/>
      <c r="F34" s="304"/>
      <c r="G34" s="303"/>
      <c r="H34" s="304"/>
      <c r="I34" s="106"/>
      <c r="J34" s="240"/>
      <c r="K34" s="108"/>
      <c r="L34" s="109"/>
      <c r="M34" s="110">
        <f t="shared" si="6"/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301"/>
      <c r="F35" s="302"/>
      <c r="G35" s="301"/>
      <c r="H35" s="302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3">
      <c r="A36" s="291" t="s">
        <v>19</v>
      </c>
      <c r="B36" s="77" t="s">
        <v>6</v>
      </c>
      <c r="C36" s="250">
        <v>195</v>
      </c>
      <c r="D36" s="251">
        <v>22981</v>
      </c>
      <c r="E36" s="303">
        <v>48</v>
      </c>
      <c r="F36" s="304">
        <v>2250</v>
      </c>
      <c r="G36" s="303">
        <v>40</v>
      </c>
      <c r="H36" s="304">
        <v>51560</v>
      </c>
      <c r="I36" s="106">
        <v>45</v>
      </c>
      <c r="J36" s="240">
        <v>11344</v>
      </c>
      <c r="K36" s="108">
        <v>59</v>
      </c>
      <c r="L36" s="236">
        <v>3358</v>
      </c>
      <c r="M36" s="110">
        <f t="shared" ref="M36:N38" si="7">SUM(E36,G36,I36,K36)</f>
        <v>192</v>
      </c>
      <c r="N36" s="241">
        <f t="shared" si="7"/>
        <v>68512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3">
      <c r="A37" s="291"/>
      <c r="B37" s="77" t="s">
        <v>7</v>
      </c>
      <c r="C37" s="250">
        <v>0</v>
      </c>
      <c r="D37" s="251">
        <v>0</v>
      </c>
      <c r="E37" s="303"/>
      <c r="F37" s="304"/>
      <c r="G37" s="303"/>
      <c r="H37" s="304"/>
      <c r="I37" s="106"/>
      <c r="J37" s="240"/>
      <c r="K37" s="108"/>
      <c r="L37" s="109"/>
      <c r="M37" s="110">
        <f t="shared" si="7"/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3">
      <c r="A38" s="291" t="s">
        <v>170</v>
      </c>
      <c r="B38" s="77"/>
      <c r="C38" s="250">
        <v>30</v>
      </c>
      <c r="D38" s="251">
        <v>55577</v>
      </c>
      <c r="E38" s="303">
        <v>23</v>
      </c>
      <c r="F38" s="304">
        <v>2104</v>
      </c>
      <c r="G38" s="303">
        <v>35</v>
      </c>
      <c r="H38" s="304">
        <v>16940</v>
      </c>
      <c r="I38" s="106">
        <v>21</v>
      </c>
      <c r="J38" s="240">
        <v>20666</v>
      </c>
      <c r="K38" s="108">
        <v>22</v>
      </c>
      <c r="L38" s="109">
        <v>30031</v>
      </c>
      <c r="M38" s="110">
        <f t="shared" si="7"/>
        <v>101</v>
      </c>
      <c r="N38" s="241">
        <f t="shared" si="7"/>
        <v>69741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301"/>
      <c r="F39" s="302"/>
      <c r="G39" s="301"/>
      <c r="H39" s="302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3">
      <c r="A40" s="291" t="s">
        <v>55</v>
      </c>
      <c r="B40" s="77"/>
      <c r="C40" s="250">
        <v>41</v>
      </c>
      <c r="D40" s="251">
        <v>118917</v>
      </c>
      <c r="E40" s="303">
        <v>7</v>
      </c>
      <c r="F40" s="304">
        <v>7586</v>
      </c>
      <c r="G40" s="303">
        <v>7</v>
      </c>
      <c r="H40" s="304">
        <v>8433</v>
      </c>
      <c r="I40" s="106">
        <v>13</v>
      </c>
      <c r="J40" s="240">
        <v>29650</v>
      </c>
      <c r="K40" s="122">
        <v>15</v>
      </c>
      <c r="L40" s="123">
        <v>18473</v>
      </c>
      <c r="M40" s="110">
        <f t="shared" ref="M40:N40" si="8">SUM(E40,G40,I40,K40)</f>
        <v>42</v>
      </c>
      <c r="N40" s="241">
        <f t="shared" si="8"/>
        <v>64142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301"/>
      <c r="F41" s="302"/>
      <c r="G41" s="301"/>
      <c r="H41" s="302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3">
      <c r="A42" s="291" t="s">
        <v>16</v>
      </c>
      <c r="B42" s="77"/>
      <c r="C42" s="250">
        <v>141</v>
      </c>
      <c r="D42" s="251">
        <v>14515</v>
      </c>
      <c r="E42" s="303">
        <v>28</v>
      </c>
      <c r="F42" s="304">
        <v>3576</v>
      </c>
      <c r="G42" s="303">
        <v>28</v>
      </c>
      <c r="H42" s="304">
        <v>199</v>
      </c>
      <c r="I42" s="106">
        <v>27</v>
      </c>
      <c r="J42" s="240">
        <v>1162</v>
      </c>
      <c r="K42" s="122">
        <v>34</v>
      </c>
      <c r="L42" s="236">
        <v>1098</v>
      </c>
      <c r="M42" s="110">
        <f t="shared" ref="M42:N42" si="9">SUM(E42,G42,I42,K42)</f>
        <v>117</v>
      </c>
      <c r="N42" s="241">
        <f t="shared" si="9"/>
        <v>6035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301"/>
      <c r="F43" s="302"/>
      <c r="G43" s="301"/>
      <c r="H43" s="302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thickBot="1" x14ac:dyDescent="0.35">
      <c r="A44" s="293" t="s">
        <v>0</v>
      </c>
      <c r="B44" s="88"/>
      <c r="C44" s="307">
        <f t="shared" ref="C44:H44" si="10">SUM(C8:C42)</f>
        <v>881</v>
      </c>
      <c r="D44" s="307">
        <f t="shared" si="10"/>
        <v>347949</v>
      </c>
      <c r="E44" s="307">
        <f t="shared" si="10"/>
        <v>215</v>
      </c>
      <c r="F44" s="307">
        <f t="shared" si="10"/>
        <v>66765</v>
      </c>
      <c r="G44" s="307">
        <f t="shared" si="10"/>
        <v>195</v>
      </c>
      <c r="H44" s="306">
        <f t="shared" si="10"/>
        <v>100410</v>
      </c>
      <c r="I44" s="212">
        <f t="shared" ref="I44:K44" si="11">SUM(I8:I42)</f>
        <v>201</v>
      </c>
      <c r="J44" s="248">
        <f>SUM(J8:J42)</f>
        <v>147496</v>
      </c>
      <c r="K44" s="212">
        <f t="shared" si="11"/>
        <v>211</v>
      </c>
      <c r="L44" s="248">
        <f>SUM(L8:L42)</f>
        <v>90413</v>
      </c>
      <c r="M44" s="217">
        <f>SUM(M8:M42)</f>
        <v>822</v>
      </c>
      <c r="N44" s="249">
        <f t="shared" ref="N44" si="12">SUM(N8:N42)</f>
        <v>405084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25" right="0.25" top="0.75" bottom="0.75" header="0.3" footer="0.3"/>
  <pageSetup scale="42" fitToHeight="0" orientation="landscape" r:id="rId1"/>
  <colBreaks count="1" manualBreakCount="1">
    <brk id="17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31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33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519</v>
      </c>
      <c r="D7" s="46">
        <v>56391</v>
      </c>
      <c r="E7" s="3">
        <v>142</v>
      </c>
      <c r="F7" s="24">
        <v>12656</v>
      </c>
      <c r="G7" s="22">
        <v>287</v>
      </c>
      <c r="H7" s="38">
        <v>32751</v>
      </c>
      <c r="I7" s="10">
        <v>240</v>
      </c>
      <c r="J7" s="21">
        <v>23454</v>
      </c>
      <c r="K7" s="47">
        <v>175</v>
      </c>
      <c r="L7" s="47">
        <v>17418</v>
      </c>
      <c r="M7" s="36">
        <f>SUM(K7,I7,G7,E7)</f>
        <v>844</v>
      </c>
      <c r="N7" s="2">
        <f>SUM(F7,H7,J7,L7)</f>
        <v>86279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232</v>
      </c>
      <c r="D8" s="46">
        <v>9974</v>
      </c>
      <c r="E8" s="3">
        <v>162</v>
      </c>
      <c r="F8" s="22">
        <v>6756</v>
      </c>
      <c r="G8" s="22">
        <v>327</v>
      </c>
      <c r="H8" s="38">
        <v>14345</v>
      </c>
      <c r="I8" s="10">
        <v>253</v>
      </c>
      <c r="J8" s="21">
        <v>11888</v>
      </c>
      <c r="K8" s="47">
        <v>107</v>
      </c>
      <c r="L8" s="47">
        <v>4118</v>
      </c>
      <c r="M8" s="36">
        <f>SUM(K8,I8,G8,E8)</f>
        <v>849</v>
      </c>
      <c r="N8" s="13">
        <f>SUM(F8,H8,J8,L8)</f>
        <v>37107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6</v>
      </c>
      <c r="D10" s="46">
        <v>2336</v>
      </c>
      <c r="E10" s="3">
        <v>1</v>
      </c>
      <c r="F10" s="22">
        <v>290</v>
      </c>
      <c r="G10" s="22">
        <v>1</v>
      </c>
      <c r="H10" s="38">
        <v>1000</v>
      </c>
      <c r="I10" s="10">
        <v>0</v>
      </c>
      <c r="J10" s="21">
        <v>0</v>
      </c>
      <c r="K10" s="47">
        <v>0</v>
      </c>
      <c r="L10" s="47">
        <v>0</v>
      </c>
      <c r="M10" s="36">
        <f>SUM(K10,I10,G10,E10)</f>
        <v>2</v>
      </c>
      <c r="N10" s="13">
        <f>SUM(F10,H10,J10,L10)</f>
        <v>1290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4</v>
      </c>
      <c r="D11" s="46">
        <v>299</v>
      </c>
      <c r="E11" s="3">
        <v>2</v>
      </c>
      <c r="F11" s="22">
        <v>270</v>
      </c>
      <c r="G11" s="22">
        <v>1</v>
      </c>
      <c r="H11" s="38">
        <v>261</v>
      </c>
      <c r="I11" s="10">
        <v>0</v>
      </c>
      <c r="J11" s="21">
        <v>0</v>
      </c>
      <c r="K11" s="47">
        <v>0</v>
      </c>
      <c r="L11" s="47">
        <v>0</v>
      </c>
      <c r="M11" s="36">
        <f>SUM(K11,I11,G11,E11)</f>
        <v>3</v>
      </c>
      <c r="N11" s="13">
        <f>SUM(F11,H11,J11,L11)</f>
        <v>531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4</v>
      </c>
      <c r="D13" s="46">
        <v>49035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14</v>
      </c>
      <c r="D14" s="46">
        <v>47857</v>
      </c>
      <c r="E14" s="3">
        <v>6</v>
      </c>
      <c r="F14" s="22">
        <v>6399</v>
      </c>
      <c r="G14" s="22">
        <v>1</v>
      </c>
      <c r="H14" s="38">
        <v>41</v>
      </c>
      <c r="I14" s="10">
        <v>6</v>
      </c>
      <c r="J14" s="21">
        <v>5112</v>
      </c>
      <c r="K14" s="47">
        <v>3</v>
      </c>
      <c r="L14" s="47">
        <v>543</v>
      </c>
      <c r="M14" s="36">
        <f>SUM(K14,I14,G14,E14)</f>
        <v>16</v>
      </c>
      <c r="N14" s="13">
        <f>SUM(F14,H14,J14,L14)</f>
        <v>12095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0</v>
      </c>
      <c r="D17" s="46">
        <v>0</v>
      </c>
      <c r="E17" s="3">
        <v>1</v>
      </c>
      <c r="F17" s="22">
        <v>30</v>
      </c>
      <c r="G17" s="22">
        <v>1</v>
      </c>
      <c r="H17" s="38">
        <v>570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2</v>
      </c>
      <c r="N17" s="13">
        <f>SUM(F17,H17,J17,L17)</f>
        <v>600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23</v>
      </c>
      <c r="D19" s="46">
        <v>21788</v>
      </c>
      <c r="E19" s="3">
        <v>5</v>
      </c>
      <c r="F19" s="22">
        <v>2638</v>
      </c>
      <c r="G19" s="22">
        <v>4</v>
      </c>
      <c r="H19" s="38">
        <v>2927</v>
      </c>
      <c r="I19" s="10">
        <v>8</v>
      </c>
      <c r="J19" s="21">
        <v>10474</v>
      </c>
      <c r="K19" s="47">
        <v>4</v>
      </c>
      <c r="L19" s="47">
        <v>2933</v>
      </c>
      <c r="M19" s="36">
        <f>SUM(K19,I19,G19,E19)</f>
        <v>21</v>
      </c>
      <c r="N19" s="13">
        <f>SUM(F19,H19,J19,L19)</f>
        <v>18972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216</v>
      </c>
      <c r="D20" s="46">
        <v>59503</v>
      </c>
      <c r="E20" s="3">
        <v>58</v>
      </c>
      <c r="F20" s="22">
        <v>4074</v>
      </c>
      <c r="G20" s="22">
        <v>53</v>
      </c>
      <c r="H20" s="38">
        <v>4333</v>
      </c>
      <c r="I20" s="10">
        <v>47</v>
      </c>
      <c r="J20" s="21">
        <v>3876</v>
      </c>
      <c r="K20" s="47">
        <v>46</v>
      </c>
      <c r="L20" s="47">
        <v>3438</v>
      </c>
      <c r="M20" s="36">
        <f>SUM(K20,I20,G20,E20)</f>
        <v>204</v>
      </c>
      <c r="N20" s="13">
        <f>SUM(F20,H20,J20,L20)</f>
        <v>15721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1</v>
      </c>
      <c r="F22" s="22">
        <v>7000</v>
      </c>
      <c r="G22" s="22">
        <v>0</v>
      </c>
      <c r="H22" s="38">
        <v>0</v>
      </c>
      <c r="I22" s="10">
        <v>0</v>
      </c>
      <c r="J22" s="21">
        <v>0</v>
      </c>
      <c r="K22" s="47">
        <v>1</v>
      </c>
      <c r="L22" s="47">
        <v>258</v>
      </c>
      <c r="M22" s="36">
        <f>SUM(K22,I22,G22,E22)</f>
        <v>2</v>
      </c>
      <c r="N22" s="13">
        <f>SUM(F22,H22,J22,L22)</f>
        <v>7258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0</v>
      </c>
      <c r="D25" s="46">
        <v>0</v>
      </c>
      <c r="E25" s="3">
        <v>1</v>
      </c>
      <c r="F25" s="22">
        <v>2624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1</v>
      </c>
      <c r="N25" s="13">
        <f>SUM(F25,H25,J25,L25)</f>
        <v>2624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3</v>
      </c>
      <c r="D26" s="46">
        <v>994</v>
      </c>
      <c r="E26" s="3">
        <v>3</v>
      </c>
      <c r="F26" s="22">
        <v>1319</v>
      </c>
      <c r="G26" s="22">
        <v>1</v>
      </c>
      <c r="H26" s="38">
        <v>142</v>
      </c>
      <c r="I26" s="10">
        <v>2</v>
      </c>
      <c r="J26" s="21">
        <v>675</v>
      </c>
      <c r="K26" s="47">
        <v>1</v>
      </c>
      <c r="L26" s="47">
        <v>32</v>
      </c>
      <c r="M26" s="36">
        <f>SUM(K26,I26,G26,E26)</f>
        <v>7</v>
      </c>
      <c r="N26" s="13">
        <f>SUM(F26,H26,J26,L26)</f>
        <v>2168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73</v>
      </c>
      <c r="D31" s="46">
        <v>33196</v>
      </c>
      <c r="E31" s="3">
        <v>16</v>
      </c>
      <c r="F31" s="22">
        <v>31155</v>
      </c>
      <c r="G31" s="22">
        <v>19</v>
      </c>
      <c r="H31" s="38">
        <v>28497</v>
      </c>
      <c r="I31" s="12">
        <v>29</v>
      </c>
      <c r="J31" s="21">
        <v>29333</v>
      </c>
      <c r="K31" s="47">
        <v>37</v>
      </c>
      <c r="L31" s="47">
        <v>15881</v>
      </c>
      <c r="M31" s="36">
        <f>SUM(K31,I31,G31,E31)</f>
        <v>101</v>
      </c>
      <c r="N31" s="13">
        <f>SUM(F31,H31,J31,L31)</f>
        <v>104866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/>
      <c r="B33" s="15"/>
      <c r="C33" s="45"/>
      <c r="D33" s="46"/>
      <c r="E33" s="3"/>
      <c r="F33" s="22"/>
      <c r="G33" s="22"/>
      <c r="H33" s="38"/>
      <c r="I33" s="10"/>
      <c r="J33" s="21"/>
      <c r="K33" s="47"/>
      <c r="L33" s="47"/>
      <c r="M33" s="36"/>
      <c r="N33" s="13"/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 t="s">
        <v>16</v>
      </c>
      <c r="B34" s="15"/>
      <c r="C34" s="45">
        <v>454</v>
      </c>
      <c r="D34" s="46">
        <v>26460</v>
      </c>
      <c r="E34" s="9">
        <v>102</v>
      </c>
      <c r="F34" s="22">
        <v>8278</v>
      </c>
      <c r="G34" s="22">
        <v>234</v>
      </c>
      <c r="H34" s="22">
        <v>9081</v>
      </c>
      <c r="I34" s="11">
        <v>206</v>
      </c>
      <c r="J34" s="21">
        <v>6262</v>
      </c>
      <c r="K34" s="22">
        <v>181</v>
      </c>
      <c r="L34" s="22">
        <v>8756</v>
      </c>
      <c r="M34" s="36">
        <f>SUM(K34,I34,G34,E34)</f>
        <v>723</v>
      </c>
      <c r="N34" s="13">
        <f>SUM(F34,H34,J34,L34)</f>
        <v>32377</v>
      </c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/>
      <c r="B35" s="17"/>
      <c r="C35" s="51"/>
      <c r="D35" s="51"/>
      <c r="E35" s="4"/>
      <c r="F35" s="4"/>
      <c r="G35" s="4"/>
      <c r="H35" s="4"/>
      <c r="I35" s="4"/>
      <c r="J35" s="4"/>
      <c r="K35" s="4"/>
      <c r="L35" s="4"/>
      <c r="M35" s="37"/>
      <c r="N35" s="5"/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 t="s">
        <v>0</v>
      </c>
      <c r="B36" s="56"/>
      <c r="C36" s="57">
        <v>1548</v>
      </c>
      <c r="D36" s="57">
        <v>307833</v>
      </c>
      <c r="E36" s="18">
        <f>SUM(E7:E34)</f>
        <v>500</v>
      </c>
      <c r="F36" s="25">
        <f>SUM(F7:F35)</f>
        <v>83489</v>
      </c>
      <c r="G36" s="25">
        <f>SUM(G7:G34)</f>
        <v>929</v>
      </c>
      <c r="H36" s="25">
        <f>SUM(H7:H35)</f>
        <v>93948</v>
      </c>
      <c r="I36" s="25">
        <f>SUM(I7:I34)</f>
        <v>791</v>
      </c>
      <c r="J36" s="25">
        <f>SUM(J7:J35)</f>
        <v>91074</v>
      </c>
      <c r="K36" s="25">
        <f>SUM(K7:K34)</f>
        <v>555</v>
      </c>
      <c r="L36" s="25">
        <f>SUM(L7:L34)</f>
        <v>53377</v>
      </c>
      <c r="M36" s="58">
        <f>SUM(M7:M34)</f>
        <v>2775</v>
      </c>
      <c r="N36" s="59">
        <f>SUM(N7:N34)</f>
        <v>321888</v>
      </c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/>
      <c r="B37" s="30"/>
      <c r="C37" s="60"/>
      <c r="D37" s="60"/>
      <c r="E37" s="29"/>
      <c r="F37" s="30"/>
      <c r="G37" s="29"/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21</v>
      </c>
      <c r="B38" s="31"/>
      <c r="C38" s="61" t="s">
        <v>22</v>
      </c>
      <c r="D38" s="61"/>
      <c r="E38" s="31" t="s">
        <v>20</v>
      </c>
      <c r="F38" s="31"/>
      <c r="G38" s="31" t="s">
        <v>35</v>
      </c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 t="s">
        <v>17</v>
      </c>
    </row>
  </sheetData>
  <mergeCells count="18">
    <mergeCell ref="A1:N1"/>
    <mergeCell ref="A4:B5"/>
    <mergeCell ref="C4:D4"/>
    <mergeCell ref="E4:F4"/>
    <mergeCell ref="G4:H4"/>
    <mergeCell ref="I4:J4"/>
    <mergeCell ref="K4:L4"/>
    <mergeCell ref="S4:T4"/>
    <mergeCell ref="M4:N4"/>
    <mergeCell ref="AG4:AH4"/>
    <mergeCell ref="AI4:AJ4"/>
    <mergeCell ref="Y4:Z4"/>
    <mergeCell ref="AA4:AB4"/>
    <mergeCell ref="AC4:AD4"/>
    <mergeCell ref="AE4:AF4"/>
    <mergeCell ref="U4:V4"/>
    <mergeCell ref="W4:X4"/>
    <mergeCell ref="Q4:R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.109375" style="63" bestFit="1" customWidth="1"/>
    <col min="5" max="5" width="8.109375" bestFit="1" customWidth="1"/>
    <col min="6" max="6" width="6.88671875" bestFit="1" customWidth="1"/>
    <col min="7" max="7" width="7.6640625" bestFit="1" customWidth="1"/>
    <col min="8" max="8" width="7.44140625" bestFit="1" customWidth="1"/>
    <col min="9" max="9" width="7.33203125" customWidth="1"/>
    <col min="10" max="10" width="7.6640625" bestFit="1" customWidth="1"/>
    <col min="11" max="11" width="5.88671875" bestFit="1" customWidth="1"/>
    <col min="12" max="12" width="7.6640625" bestFit="1" customWidth="1"/>
    <col min="13" max="13" width="5.88671875" bestFit="1" customWidth="1"/>
    <col min="14" max="14" width="8.4414062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32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31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562</v>
      </c>
      <c r="D7" s="46">
        <v>77127</v>
      </c>
      <c r="E7" s="3">
        <f>519-385</f>
        <v>134</v>
      </c>
      <c r="F7" s="24">
        <f>56391-42106</f>
        <v>14285</v>
      </c>
      <c r="G7" s="22">
        <v>136</v>
      </c>
      <c r="H7" s="38">
        <v>14507</v>
      </c>
      <c r="I7" s="10">
        <v>138</v>
      </c>
      <c r="J7" s="21">
        <v>15486</v>
      </c>
      <c r="K7" s="47">
        <v>111</v>
      </c>
      <c r="L7" s="47">
        <v>12113</v>
      </c>
      <c r="M7" s="36">
        <f>SUM(K7,I7,G7,E7)</f>
        <v>519</v>
      </c>
      <c r="N7" s="2">
        <f>SUM(F7,H7,J7,L7)</f>
        <v>56391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231</v>
      </c>
      <c r="D8" s="46">
        <v>9044</v>
      </c>
      <c r="E8" s="3">
        <f>232-166</f>
        <v>66</v>
      </c>
      <c r="F8" s="22">
        <f>9974-7320</f>
        <v>2654</v>
      </c>
      <c r="G8" s="22">
        <v>73</v>
      </c>
      <c r="H8" s="38">
        <v>3522</v>
      </c>
      <c r="I8" s="10">
        <v>54</v>
      </c>
      <c r="J8" s="21">
        <v>2457</v>
      </c>
      <c r="K8" s="47">
        <v>39</v>
      </c>
      <c r="L8" s="47">
        <v>1341</v>
      </c>
      <c r="M8" s="36">
        <f>SUM(K8,I8,G8,E8)</f>
        <v>232</v>
      </c>
      <c r="N8" s="13">
        <f>SUM(F8,H8,J8,L8)</f>
        <v>9974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7</v>
      </c>
      <c r="D10" s="46">
        <v>13305</v>
      </c>
      <c r="E10" s="3">
        <f>6-5</f>
        <v>1</v>
      </c>
      <c r="F10" s="22">
        <f>2336-2141</f>
        <v>195</v>
      </c>
      <c r="G10" s="22">
        <v>1</v>
      </c>
      <c r="H10" s="38">
        <v>336</v>
      </c>
      <c r="I10" s="10">
        <v>3</v>
      </c>
      <c r="J10" s="21">
        <v>1217</v>
      </c>
      <c r="K10" s="47">
        <v>1</v>
      </c>
      <c r="L10" s="47">
        <v>588</v>
      </c>
      <c r="M10" s="36">
        <f>SUM(K10,I10,G10,E10)</f>
        <v>6</v>
      </c>
      <c r="N10" s="13">
        <f>SUM(F10,H10,J10,L10)</f>
        <v>2336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8</v>
      </c>
      <c r="D11" s="46">
        <v>596</v>
      </c>
      <c r="E11" s="3">
        <f>4-4</f>
        <v>0</v>
      </c>
      <c r="F11" s="22">
        <f>299-299</f>
        <v>0</v>
      </c>
      <c r="G11" s="22">
        <v>1</v>
      </c>
      <c r="H11" s="38">
        <v>72</v>
      </c>
      <c r="I11" s="10">
        <v>3</v>
      </c>
      <c r="J11" s="21">
        <v>227</v>
      </c>
      <c r="K11" s="47">
        <v>0</v>
      </c>
      <c r="L11" s="47">
        <v>0</v>
      </c>
      <c r="M11" s="36">
        <f>SUM(K11,I11,G11,E11)</f>
        <v>4</v>
      </c>
      <c r="N11" s="13">
        <f>SUM(F11,H11,J11,L11)</f>
        <v>299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3</v>
      </c>
      <c r="D13" s="46">
        <v>10395</v>
      </c>
      <c r="E13" s="3">
        <f>4-3</f>
        <v>1</v>
      </c>
      <c r="F13" s="22">
        <f>49035-43760</f>
        <v>5275</v>
      </c>
      <c r="G13" s="22">
        <v>2</v>
      </c>
      <c r="H13" s="38">
        <v>41960</v>
      </c>
      <c r="I13" s="10">
        <v>0</v>
      </c>
      <c r="J13" s="21">
        <v>0</v>
      </c>
      <c r="K13" s="47">
        <v>1</v>
      </c>
      <c r="L13" s="47">
        <v>1800</v>
      </c>
      <c r="M13" s="36">
        <f>SUM(K13,I13,G13,E13)</f>
        <v>4</v>
      </c>
      <c r="N13" s="13">
        <f>SUM(F13,H13,J13,L13)</f>
        <v>49035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14</v>
      </c>
      <c r="D14" s="46">
        <v>1282</v>
      </c>
      <c r="E14" s="3">
        <f>14-9</f>
        <v>5</v>
      </c>
      <c r="F14" s="22">
        <f>47857-47271</f>
        <v>586</v>
      </c>
      <c r="G14" s="22">
        <v>2</v>
      </c>
      <c r="H14" s="38">
        <v>3609</v>
      </c>
      <c r="I14" s="10">
        <v>2</v>
      </c>
      <c r="J14" s="21">
        <v>1135</v>
      </c>
      <c r="K14" s="47">
        <v>5</v>
      </c>
      <c r="L14" s="47">
        <v>42527</v>
      </c>
      <c r="M14" s="36">
        <f>SUM(K14,I14,G14,E14)</f>
        <v>14</v>
      </c>
      <c r="N14" s="13">
        <f>SUM(F14,H14,J14,L14)</f>
        <v>47857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1</v>
      </c>
      <c r="D17" s="46">
        <v>0</v>
      </c>
      <c r="E17" s="3">
        <v>0</v>
      </c>
      <c r="F17" s="22">
        <v>0</v>
      </c>
      <c r="G17" s="22">
        <v>0</v>
      </c>
      <c r="H17" s="38">
        <v>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0</v>
      </c>
      <c r="N17" s="13">
        <f>SUM(F17,H17,J17,L17)</f>
        <v>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28</v>
      </c>
      <c r="D19" s="46">
        <v>25546</v>
      </c>
      <c r="E19" s="3">
        <f>23-16</f>
        <v>7</v>
      </c>
      <c r="F19" s="22">
        <f>21788-18707</f>
        <v>3081</v>
      </c>
      <c r="G19" s="22">
        <v>5</v>
      </c>
      <c r="H19" s="38">
        <v>3662</v>
      </c>
      <c r="I19" s="10">
        <v>3</v>
      </c>
      <c r="J19" s="21">
        <v>4477</v>
      </c>
      <c r="K19" s="47">
        <v>8</v>
      </c>
      <c r="L19" s="47">
        <v>10568</v>
      </c>
      <c r="M19" s="36">
        <f>SUM(K19,I19,G19,E19)</f>
        <v>23</v>
      </c>
      <c r="N19" s="13">
        <f>SUM(F19,H19,J19,L19)</f>
        <v>21788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238</v>
      </c>
      <c r="D20" s="46">
        <v>42900</v>
      </c>
      <c r="E20" s="3">
        <f>216-148</f>
        <v>68</v>
      </c>
      <c r="F20" s="22">
        <f>59503-46232</f>
        <v>13271</v>
      </c>
      <c r="G20" s="22">
        <v>43</v>
      </c>
      <c r="H20" s="38">
        <v>4611</v>
      </c>
      <c r="I20" s="10">
        <v>58</v>
      </c>
      <c r="J20" s="21">
        <v>31802</v>
      </c>
      <c r="K20" s="47">
        <v>47</v>
      </c>
      <c r="L20" s="47">
        <v>9819</v>
      </c>
      <c r="M20" s="36">
        <f>SUM(K20,I20,G20,E20)</f>
        <v>216</v>
      </c>
      <c r="N20" s="13">
        <f>SUM(F20,H20,J20,L20)</f>
        <v>59503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3</v>
      </c>
      <c r="D25" s="46">
        <v>700</v>
      </c>
      <c r="E25" s="3">
        <v>0</v>
      </c>
      <c r="F25" s="22">
        <v>0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0</v>
      </c>
      <c r="N25" s="13">
        <f>SUM(F25,H25,J25,L25)</f>
        <v>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5</v>
      </c>
      <c r="D26" s="46">
        <v>463</v>
      </c>
      <c r="E26" s="3">
        <f>3-2</f>
        <v>1</v>
      </c>
      <c r="F26" s="22">
        <f>994-268</f>
        <v>726</v>
      </c>
      <c r="G26" s="22">
        <v>0</v>
      </c>
      <c r="H26" s="38">
        <v>0</v>
      </c>
      <c r="I26" s="10">
        <v>0</v>
      </c>
      <c r="J26" s="21">
        <v>0</v>
      </c>
      <c r="K26" s="47">
        <v>2</v>
      </c>
      <c r="L26" s="47">
        <v>268</v>
      </c>
      <c r="M26" s="36">
        <f>SUM(K26,I26,G26,E26)</f>
        <v>3</v>
      </c>
      <c r="N26" s="13">
        <f>SUM(F26,H26,J26,L26)</f>
        <v>994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90</v>
      </c>
      <c r="D31" s="46">
        <v>42577</v>
      </c>
      <c r="E31" s="3">
        <f>73-59</f>
        <v>14</v>
      </c>
      <c r="F31" s="22">
        <f>33196-25148</f>
        <v>8048</v>
      </c>
      <c r="G31" s="22">
        <v>17</v>
      </c>
      <c r="H31" s="38">
        <v>10658</v>
      </c>
      <c r="I31" s="12">
        <v>14</v>
      </c>
      <c r="J31" s="21">
        <v>11509</v>
      </c>
      <c r="K31" s="47">
        <v>28</v>
      </c>
      <c r="L31" s="47">
        <v>2981</v>
      </c>
      <c r="M31" s="36">
        <f>SUM(K31,I31,G31,E31)</f>
        <v>73</v>
      </c>
      <c r="N31" s="13">
        <f>SUM(F31,H31,J31,L31)</f>
        <v>33196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622</v>
      </c>
      <c r="D33" s="46">
        <v>19412</v>
      </c>
      <c r="E33" s="3">
        <f>454-335</f>
        <v>119</v>
      </c>
      <c r="F33" s="22">
        <f>26460-18855</f>
        <v>7605</v>
      </c>
      <c r="G33" s="22">
        <v>125</v>
      </c>
      <c r="H33" s="38">
        <v>8353</v>
      </c>
      <c r="I33" s="10">
        <v>118</v>
      </c>
      <c r="J33" s="21">
        <v>7655</v>
      </c>
      <c r="K33" s="47">
        <v>92</v>
      </c>
      <c r="L33" s="47">
        <v>2847</v>
      </c>
      <c r="M33" s="36">
        <f>SUM(K33,I33,G33,E33)</f>
        <v>454</v>
      </c>
      <c r="N33" s="13">
        <f>SUM(F33,H33,J33,L33)</f>
        <v>26460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1812</v>
      </c>
      <c r="D35" s="51">
        <v>243347</v>
      </c>
      <c r="E35" s="4">
        <f>SUM(E7:E33)</f>
        <v>416</v>
      </c>
      <c r="F35" s="4">
        <f>SUM(F7:F34)</f>
        <v>55726</v>
      </c>
      <c r="G35" s="4">
        <f>SUM(G7:G33)</f>
        <v>405</v>
      </c>
      <c r="H35" s="4">
        <f>SUM(H7:H34)</f>
        <v>91290</v>
      </c>
      <c r="I35" s="4">
        <f>SUM(I7:I33)</f>
        <v>393</v>
      </c>
      <c r="J35" s="4">
        <f>SUM(J7:J34)</f>
        <v>75965</v>
      </c>
      <c r="K35" s="4">
        <f>SUM(K7:K33)</f>
        <v>334</v>
      </c>
      <c r="L35" s="4">
        <f>SUM(L7:L33)</f>
        <v>84852</v>
      </c>
      <c r="M35" s="37">
        <f>SUM(M7:M33)</f>
        <v>1548</v>
      </c>
      <c r="N35" s="5">
        <f>SUM(N7:N33)</f>
        <v>307833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36</v>
      </c>
      <c r="D37" s="60"/>
      <c r="E37" s="29" t="s">
        <v>37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I4:J4"/>
    <mergeCell ref="K4:L4"/>
    <mergeCell ref="G4:H4"/>
    <mergeCell ref="AG4:AH4"/>
    <mergeCell ref="AI4:AJ4"/>
    <mergeCell ref="M4:N4"/>
    <mergeCell ref="Y4:Z4"/>
    <mergeCell ref="AA4:AB4"/>
    <mergeCell ref="AC4:AD4"/>
    <mergeCell ref="AE4:AF4"/>
    <mergeCell ref="Q4:R4"/>
    <mergeCell ref="S4:T4"/>
    <mergeCell ref="U4:V4"/>
    <mergeCell ref="W4:X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337" t="s">
        <v>18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340" t="s">
        <v>4</v>
      </c>
      <c r="B4" s="341"/>
      <c r="C4" s="344" t="s">
        <v>40</v>
      </c>
      <c r="D4" s="345"/>
      <c r="E4" s="346" t="s">
        <v>26</v>
      </c>
      <c r="F4" s="346"/>
      <c r="G4" s="346" t="s">
        <v>27</v>
      </c>
      <c r="H4" s="346"/>
      <c r="I4" s="347" t="s">
        <v>28</v>
      </c>
      <c r="J4" s="348"/>
      <c r="K4" s="347" t="s">
        <v>29</v>
      </c>
      <c r="L4" s="349"/>
      <c r="M4" s="350" t="s">
        <v>32</v>
      </c>
      <c r="N4" s="351"/>
      <c r="Q4" s="338"/>
      <c r="R4" s="338"/>
      <c r="S4" s="338"/>
      <c r="T4" s="338"/>
      <c r="U4" s="338"/>
      <c r="V4" s="338"/>
      <c r="W4" s="338"/>
      <c r="X4" s="338"/>
      <c r="Y4" s="339"/>
      <c r="Z4" s="339"/>
      <c r="AA4" s="338"/>
      <c r="AB4" s="338"/>
      <c r="AC4" s="338"/>
      <c r="AD4" s="338"/>
      <c r="AE4" s="338"/>
      <c r="AF4" s="338"/>
      <c r="AG4" s="338"/>
      <c r="AH4" s="338"/>
      <c r="AI4" s="339"/>
      <c r="AJ4" s="339"/>
    </row>
    <row r="5" spans="1:36" s="11" customFormat="1" ht="11.1" customHeight="1" x14ac:dyDescent="0.25">
      <c r="A5" s="342"/>
      <c r="B5" s="343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553</v>
      </c>
      <c r="D7" s="46">
        <v>81492</v>
      </c>
      <c r="E7" s="3">
        <f>564-437</f>
        <v>127</v>
      </c>
      <c r="F7" s="24">
        <f>77127-50399</f>
        <v>26728</v>
      </c>
      <c r="G7" s="22">
        <v>167</v>
      </c>
      <c r="H7" s="38">
        <v>21641</v>
      </c>
      <c r="I7" s="10">
        <v>138</v>
      </c>
      <c r="J7" s="21">
        <v>15486</v>
      </c>
      <c r="K7" s="47">
        <v>130</v>
      </c>
      <c r="L7" s="47">
        <v>13272</v>
      </c>
      <c r="M7" s="36">
        <f>SUM(K7,I7,G7,E7)</f>
        <v>562</v>
      </c>
      <c r="N7" s="2">
        <f>SUM(F7,H7,J7,L7)</f>
        <v>77127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431</v>
      </c>
      <c r="D8" s="46">
        <v>18512</v>
      </c>
      <c r="E8" s="3">
        <f>231-154</f>
        <v>77</v>
      </c>
      <c r="F8" s="22">
        <f>9044-6378</f>
        <v>2666</v>
      </c>
      <c r="G8" s="22">
        <v>53</v>
      </c>
      <c r="H8" s="38">
        <v>2152</v>
      </c>
      <c r="I8" s="10">
        <v>54</v>
      </c>
      <c r="J8" s="21">
        <v>2457</v>
      </c>
      <c r="K8" s="47">
        <v>47</v>
      </c>
      <c r="L8" s="47">
        <v>1769</v>
      </c>
      <c r="M8" s="36">
        <f>SUM(K8,I8,G8,E8)</f>
        <v>231</v>
      </c>
      <c r="N8" s="13">
        <f>SUM(F8,H8,J8,L8)</f>
        <v>9044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16</v>
      </c>
      <c r="D10" s="46">
        <v>10445</v>
      </c>
      <c r="E10" s="3">
        <f>7-6</f>
        <v>1</v>
      </c>
      <c r="F10" s="22">
        <f>13305-12072</f>
        <v>1233</v>
      </c>
      <c r="G10" s="22">
        <v>1</v>
      </c>
      <c r="H10" s="38">
        <v>155</v>
      </c>
      <c r="I10" s="10">
        <v>3</v>
      </c>
      <c r="J10" s="21">
        <v>1217</v>
      </c>
      <c r="K10" s="47">
        <v>2</v>
      </c>
      <c r="L10" s="47">
        <v>10700</v>
      </c>
      <c r="M10" s="36">
        <f>SUM(K10,I10,G10,E10)</f>
        <v>7</v>
      </c>
      <c r="N10" s="13">
        <f>SUM(F10,H10,J10,L10)</f>
        <v>13305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21</v>
      </c>
      <c r="D11" s="46">
        <v>1441</v>
      </c>
      <c r="E11" s="3">
        <f>8-5</f>
        <v>3</v>
      </c>
      <c r="F11" s="22">
        <f>596-497</f>
        <v>99</v>
      </c>
      <c r="G11" s="22">
        <v>1</v>
      </c>
      <c r="H11" s="38">
        <v>250</v>
      </c>
      <c r="I11" s="10">
        <v>3</v>
      </c>
      <c r="J11" s="21">
        <v>227</v>
      </c>
      <c r="K11" s="47">
        <v>1</v>
      </c>
      <c r="L11" s="47">
        <v>20</v>
      </c>
      <c r="M11" s="36">
        <f>SUM(K11,I11,G11,E11)</f>
        <v>8</v>
      </c>
      <c r="N11" s="13">
        <f>SUM(F11,H11,J11,L11)</f>
        <v>596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f>3-2</f>
        <v>1</v>
      </c>
      <c r="F13" s="22">
        <f>10395-6365</f>
        <v>4030</v>
      </c>
      <c r="G13" s="22">
        <v>1</v>
      </c>
      <c r="H13" s="38">
        <v>165</v>
      </c>
      <c r="I13" s="10">
        <v>0</v>
      </c>
      <c r="J13" s="21">
        <v>0</v>
      </c>
      <c r="K13" s="47">
        <v>1</v>
      </c>
      <c r="L13" s="47">
        <v>6200</v>
      </c>
      <c r="M13" s="36">
        <f>SUM(K13,I13,G13,E13)</f>
        <v>3</v>
      </c>
      <c r="N13" s="13">
        <f>SUM(F13,H13,J13,L13)</f>
        <v>10395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11</v>
      </c>
      <c r="D14" s="46">
        <v>1303</v>
      </c>
      <c r="E14" s="3">
        <f>14-9</f>
        <v>5</v>
      </c>
      <c r="F14" s="22">
        <f>1282-673</f>
        <v>609</v>
      </c>
      <c r="G14" s="22">
        <v>2</v>
      </c>
      <c r="H14" s="38">
        <v>273</v>
      </c>
      <c r="I14" s="10">
        <v>2</v>
      </c>
      <c r="J14" s="21">
        <v>371</v>
      </c>
      <c r="K14" s="47">
        <v>5</v>
      </c>
      <c r="L14" s="47">
        <v>29</v>
      </c>
      <c r="M14" s="36">
        <f>SUM(K14,I14,G14,E14)</f>
        <v>14</v>
      </c>
      <c r="N14" s="13">
        <f>SUM(F14,H14,J14,L14)</f>
        <v>1282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0</v>
      </c>
      <c r="D17" s="46">
        <v>0</v>
      </c>
      <c r="E17" s="3">
        <v>0</v>
      </c>
      <c r="F17" s="22">
        <v>0</v>
      </c>
      <c r="G17" s="22">
        <v>0</v>
      </c>
      <c r="H17" s="38">
        <v>0</v>
      </c>
      <c r="I17" s="10">
        <v>1</v>
      </c>
      <c r="J17" s="21">
        <v>0</v>
      </c>
      <c r="K17" s="47">
        <v>0</v>
      </c>
      <c r="L17" s="47">
        <v>0</v>
      </c>
      <c r="M17" s="36">
        <f>SUM(K17,I17,G17,E17)</f>
        <v>1</v>
      </c>
      <c r="N17" s="13">
        <f>SUM(F17,H17,J17,L17)</f>
        <v>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56</v>
      </c>
      <c r="D19" s="46">
        <v>65650</v>
      </c>
      <c r="E19" s="3">
        <f>28-18</f>
        <v>10</v>
      </c>
      <c r="F19" s="22">
        <f>25546-21334</f>
        <v>4212</v>
      </c>
      <c r="G19" s="22">
        <v>8</v>
      </c>
      <c r="H19" s="38">
        <v>13142</v>
      </c>
      <c r="I19" s="10">
        <v>3</v>
      </c>
      <c r="J19" s="21">
        <v>4477</v>
      </c>
      <c r="K19" s="47">
        <v>7</v>
      </c>
      <c r="L19" s="47">
        <v>3715</v>
      </c>
      <c r="M19" s="36">
        <f>SUM(K19,I19,G19,E19)</f>
        <v>28</v>
      </c>
      <c r="N19" s="13">
        <f>SUM(F19,H19,J19,L19)</f>
        <v>25546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272</v>
      </c>
      <c r="D20" s="46">
        <v>43487</v>
      </c>
      <c r="E20" s="3">
        <f>238-177</f>
        <v>61</v>
      </c>
      <c r="F20" s="22"/>
      <c r="G20" s="22">
        <v>71</v>
      </c>
      <c r="H20" s="38">
        <v>5997</v>
      </c>
      <c r="I20" s="10">
        <v>58</v>
      </c>
      <c r="J20" s="21">
        <v>31802</v>
      </c>
      <c r="K20" s="47">
        <v>48</v>
      </c>
      <c r="L20" s="47">
        <v>5101</v>
      </c>
      <c r="M20" s="36">
        <f>SUM(K20,I20,G20,E20)</f>
        <v>238</v>
      </c>
      <c r="N20" s="13">
        <f>SUM(F20,H20,J20,L20)</f>
        <v>42900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1</v>
      </c>
      <c r="D22" s="46">
        <v>1000</v>
      </c>
      <c r="E22" s="3">
        <v>0</v>
      </c>
      <c r="F22" s="22"/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5</v>
      </c>
      <c r="D23" s="46">
        <v>522</v>
      </c>
      <c r="E23" s="3">
        <v>0</v>
      </c>
      <c r="F23" s="22"/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7</v>
      </c>
      <c r="D25" s="46">
        <v>4128</v>
      </c>
      <c r="E25" s="3">
        <f>3-1</f>
        <v>2</v>
      </c>
      <c r="F25" s="22"/>
      <c r="G25" s="22">
        <v>0</v>
      </c>
      <c r="H25" s="38">
        <v>0</v>
      </c>
      <c r="I25" s="10">
        <v>0</v>
      </c>
      <c r="J25" s="21">
        <v>0</v>
      </c>
      <c r="K25" s="47">
        <v>1</v>
      </c>
      <c r="L25" s="47">
        <v>700</v>
      </c>
      <c r="M25" s="36">
        <f>SUM(K25,I25,G25,E25)</f>
        <v>3</v>
      </c>
      <c r="N25" s="13">
        <f>SUM(F25,H25,J25,L25)</f>
        <v>700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4</v>
      </c>
      <c r="D26" s="46">
        <v>182</v>
      </c>
      <c r="E26" s="3">
        <f>5-3</f>
        <v>2</v>
      </c>
      <c r="F26" s="22"/>
      <c r="G26" s="22">
        <v>2</v>
      </c>
      <c r="H26" s="38">
        <v>413</v>
      </c>
      <c r="I26" s="10">
        <v>0</v>
      </c>
      <c r="J26" s="21">
        <v>0</v>
      </c>
      <c r="K26" s="47">
        <v>1</v>
      </c>
      <c r="L26" s="47">
        <v>50</v>
      </c>
      <c r="M26" s="36">
        <f>SUM(K26,I26,G26,E26)</f>
        <v>5</v>
      </c>
      <c r="N26" s="13">
        <f>SUM(F26,H26,J26,L26)</f>
        <v>463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/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/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53</v>
      </c>
      <c r="B31" s="15" t="s">
        <v>6</v>
      </c>
      <c r="C31" s="45">
        <v>59</v>
      </c>
      <c r="D31" s="46">
        <v>42551</v>
      </c>
      <c r="E31" s="3">
        <f>90-73</f>
        <v>17</v>
      </c>
      <c r="F31" s="22"/>
      <c r="G31" s="22">
        <v>28</v>
      </c>
      <c r="H31" s="38">
        <v>20001</v>
      </c>
      <c r="I31" s="12">
        <v>14</v>
      </c>
      <c r="J31" s="21">
        <v>11509</v>
      </c>
      <c r="K31" s="47">
        <v>31</v>
      </c>
      <c r="L31" s="47">
        <v>11067</v>
      </c>
      <c r="M31" s="36">
        <f>SUM(K31,I31,G31,E31)</f>
        <v>90</v>
      </c>
      <c r="N31" s="13">
        <f>SUM(F31,H31,J31,L31)</f>
        <v>42577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/>
      <c r="B33" s="15"/>
      <c r="C33" s="45"/>
      <c r="D33" s="46"/>
      <c r="E33" s="3"/>
      <c r="F33" s="22"/>
      <c r="G33" s="22"/>
      <c r="H33" s="38"/>
      <c r="I33" s="10"/>
      <c r="J33" s="21"/>
      <c r="K33" s="47"/>
      <c r="L33" s="47"/>
      <c r="M33" s="36"/>
      <c r="N33" s="13"/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 t="s">
        <v>16</v>
      </c>
      <c r="B34" s="15"/>
      <c r="C34" s="45">
        <v>312</v>
      </c>
      <c r="D34" s="46">
        <v>53811</v>
      </c>
      <c r="E34" s="9">
        <f>622-417</f>
        <v>205</v>
      </c>
      <c r="F34" s="22"/>
      <c r="G34" s="22">
        <v>174</v>
      </c>
      <c r="H34" s="22">
        <v>7240</v>
      </c>
      <c r="I34" s="11">
        <v>118</v>
      </c>
      <c r="J34" s="21">
        <v>7655</v>
      </c>
      <c r="K34" s="22">
        <v>125</v>
      </c>
      <c r="L34" s="22">
        <v>4517</v>
      </c>
      <c r="M34" s="36">
        <f>SUM(K34,I34,G34,E34)</f>
        <v>622</v>
      </c>
      <c r="N34" s="13">
        <f>SUM(F34,H34,J34,L34)</f>
        <v>19412</v>
      </c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/>
      <c r="B35" s="17"/>
      <c r="C35" s="51"/>
      <c r="D35" s="51"/>
      <c r="E35" s="4"/>
      <c r="F35" s="4"/>
      <c r="G35" s="4"/>
      <c r="H35" s="4"/>
      <c r="I35" s="4"/>
      <c r="J35" s="4"/>
      <c r="K35" s="4"/>
      <c r="L35" s="4"/>
      <c r="M35" s="37"/>
      <c r="N35" s="5"/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 t="s">
        <v>0</v>
      </c>
      <c r="B36" s="56"/>
      <c r="C36" s="57">
        <f>SUM(C7:C34)</f>
        <v>1748</v>
      </c>
      <c r="D36" s="57">
        <f>SUM(D7:D35)</f>
        <v>324524</v>
      </c>
      <c r="E36" s="18">
        <f>SUM(E7:E34)</f>
        <v>511</v>
      </c>
      <c r="F36" s="25">
        <f>SUM(F7:F35)</f>
        <v>39577</v>
      </c>
      <c r="G36" s="25">
        <f>SUM(G7:G34)</f>
        <v>508</v>
      </c>
      <c r="H36" s="25">
        <f>SUM(H7:H35)</f>
        <v>71429</v>
      </c>
      <c r="I36" s="25">
        <f>SUM(I7:I34)</f>
        <v>394</v>
      </c>
      <c r="J36" s="25">
        <f>SUM(J7:J35)</f>
        <v>75201</v>
      </c>
      <c r="K36" s="25">
        <f>SUM(K7:K34)</f>
        <v>399</v>
      </c>
      <c r="L36" s="25">
        <f>SUM(L7:L34)</f>
        <v>57140</v>
      </c>
      <c r="M36" s="58">
        <f>SUM(M7:M34)</f>
        <v>1812</v>
      </c>
      <c r="N36" s="59">
        <f>SUM(N7:N34)</f>
        <v>243347</v>
      </c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/>
      <c r="B37" s="30"/>
      <c r="C37" s="60"/>
      <c r="D37" s="60"/>
      <c r="E37" s="29"/>
      <c r="F37" s="30"/>
      <c r="G37" s="29"/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48</v>
      </c>
      <c r="B38" s="31"/>
      <c r="C38" s="61" t="s">
        <v>49</v>
      </c>
      <c r="D38" s="61"/>
      <c r="E38" s="31" t="s">
        <v>50</v>
      </c>
      <c r="F38" s="31"/>
      <c r="G38" s="31" t="s">
        <v>35</v>
      </c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 t="s">
        <v>17</v>
      </c>
    </row>
  </sheetData>
  <mergeCells count="18">
    <mergeCell ref="Q4:R4"/>
    <mergeCell ref="S4:T4"/>
    <mergeCell ref="AG4:AH4"/>
    <mergeCell ref="AI4:AJ4"/>
    <mergeCell ref="Y4:Z4"/>
    <mergeCell ref="AA4:AB4"/>
    <mergeCell ref="AC4:AD4"/>
    <mergeCell ref="AE4:AF4"/>
    <mergeCell ref="U4:V4"/>
    <mergeCell ref="W4:X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1" bottom="1" header="0.5" footer="0.5"/>
  <pageSetup scale="7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CF20-F8E6-40DA-A564-49E967290146}">
  <dimension ref="A1"/>
  <sheetViews>
    <sheetView workbookViewId="0"/>
  </sheetViews>
  <sheetFormatPr defaultRowHeight="12.6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DE9C-9164-4476-BF8F-69CCC0D1494A}">
  <sheetPr>
    <pageSetUpPr fitToPage="1"/>
  </sheetPr>
  <dimension ref="A1:AJ48"/>
  <sheetViews>
    <sheetView zoomScale="130" zoomScaleNormal="13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164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165</v>
      </c>
      <c r="D5" s="326"/>
      <c r="E5" s="327" t="s">
        <v>166</v>
      </c>
      <c r="F5" s="328"/>
      <c r="G5" s="329" t="s">
        <v>167</v>
      </c>
      <c r="H5" s="328"/>
      <c r="I5" s="329" t="s">
        <v>168</v>
      </c>
      <c r="J5" s="328"/>
      <c r="K5" s="329" t="s">
        <v>169</v>
      </c>
      <c r="L5" s="330"/>
      <c r="M5" s="331" t="s">
        <v>171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296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297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298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3">
      <c r="A8" s="291" t="s">
        <v>1</v>
      </c>
      <c r="B8" s="77" t="s">
        <v>6</v>
      </c>
      <c r="C8" s="250">
        <v>154</v>
      </c>
      <c r="D8" s="251">
        <v>47652</v>
      </c>
      <c r="E8" s="303">
        <v>46</v>
      </c>
      <c r="F8" s="304">
        <v>13731</v>
      </c>
      <c r="G8" s="303">
        <v>61</v>
      </c>
      <c r="H8" s="304">
        <v>20078</v>
      </c>
      <c r="I8" s="106">
        <v>39</v>
      </c>
      <c r="J8" s="240">
        <v>12114</v>
      </c>
      <c r="K8" s="108">
        <v>38</v>
      </c>
      <c r="L8" s="109">
        <v>13137</v>
      </c>
      <c r="M8" s="110">
        <f>SUM(E8,G8,I8,K8)</f>
        <v>184</v>
      </c>
      <c r="N8" s="241">
        <f>SUM(F8,H8,J8,L8)</f>
        <v>59060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3">
      <c r="A9" s="291"/>
      <c r="B9" s="77" t="s">
        <v>7</v>
      </c>
      <c r="C9" s="250">
        <v>55</v>
      </c>
      <c r="D9" s="251">
        <v>3877</v>
      </c>
      <c r="E9" s="303">
        <v>43</v>
      </c>
      <c r="F9" s="304">
        <v>4300</v>
      </c>
      <c r="G9" s="303">
        <v>25</v>
      </c>
      <c r="H9" s="304">
        <v>2795</v>
      </c>
      <c r="I9" s="106">
        <v>25</v>
      </c>
      <c r="J9" s="240">
        <v>2670</v>
      </c>
      <c r="K9" s="108">
        <v>21</v>
      </c>
      <c r="L9" s="109">
        <v>2461</v>
      </c>
      <c r="M9" s="110">
        <f t="shared" ref="M9:N10" si="0">SUM(E9,G9,I9,K9)</f>
        <v>114</v>
      </c>
      <c r="N9" s="241">
        <f t="shared" si="0"/>
        <v>12226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3">
      <c r="A10" s="291"/>
      <c r="B10" s="77" t="s">
        <v>69</v>
      </c>
      <c r="C10" s="250">
        <v>29</v>
      </c>
      <c r="D10" s="251">
        <v>2304</v>
      </c>
      <c r="E10" s="303">
        <v>18</v>
      </c>
      <c r="F10" s="304">
        <v>1778</v>
      </c>
      <c r="G10" s="303">
        <v>26</v>
      </c>
      <c r="H10" s="304">
        <v>2883</v>
      </c>
      <c r="I10" s="106">
        <v>17</v>
      </c>
      <c r="J10" s="240">
        <v>1459</v>
      </c>
      <c r="K10" s="108">
        <v>7</v>
      </c>
      <c r="L10" s="109">
        <v>888</v>
      </c>
      <c r="M10" s="110">
        <f t="shared" si="0"/>
        <v>68</v>
      </c>
      <c r="N10" s="241">
        <f t="shared" si="0"/>
        <v>7008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301"/>
      <c r="F11" s="302"/>
      <c r="G11" s="301"/>
      <c r="H11" s="302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3">
      <c r="A12" s="291" t="s">
        <v>8</v>
      </c>
      <c r="B12" s="77" t="s">
        <v>6</v>
      </c>
      <c r="C12" s="250"/>
      <c r="D12" s="251"/>
      <c r="E12" s="303"/>
      <c r="F12" s="304">
        <v>0</v>
      </c>
      <c r="G12" s="303"/>
      <c r="H12" s="304"/>
      <c r="I12" s="106"/>
      <c r="J12" s="240"/>
      <c r="K12" s="108"/>
      <c r="L12" s="109"/>
      <c r="M12" s="110">
        <f t="shared" ref="M12:N14" si="1">SUM(E12,G12,I12,K12)</f>
        <v>0</v>
      </c>
      <c r="N12" s="241">
        <f t="shared" si="1"/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3">
      <c r="A13" s="291" t="s">
        <v>9</v>
      </c>
      <c r="B13" s="77" t="s">
        <v>7</v>
      </c>
      <c r="C13" s="250"/>
      <c r="D13" s="251"/>
      <c r="E13" s="303"/>
      <c r="F13" s="304">
        <v>0</v>
      </c>
      <c r="G13" s="303"/>
      <c r="H13" s="304"/>
      <c r="I13" s="106"/>
      <c r="J13" s="240"/>
      <c r="K13" s="108"/>
      <c r="L13" s="109"/>
      <c r="M13" s="110">
        <f t="shared" si="1"/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3">
      <c r="A14" s="291"/>
      <c r="B14" s="77" t="s">
        <v>69</v>
      </c>
      <c r="C14" s="250"/>
      <c r="D14" s="251"/>
      <c r="E14" s="303"/>
      <c r="F14" s="304">
        <v>0</v>
      </c>
      <c r="G14" s="303"/>
      <c r="H14" s="304"/>
      <c r="I14" s="106"/>
      <c r="J14" s="240"/>
      <c r="K14" s="108"/>
      <c r="L14" s="109"/>
      <c r="M14" s="110">
        <f t="shared" si="1"/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301"/>
      <c r="F15" s="302"/>
      <c r="G15" s="301"/>
      <c r="H15" s="302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3">
      <c r="A16" s="291" t="s">
        <v>10</v>
      </c>
      <c r="B16" s="77" t="s">
        <v>6</v>
      </c>
      <c r="C16" s="250">
        <v>0</v>
      </c>
      <c r="D16" s="251">
        <v>0</v>
      </c>
      <c r="E16" s="303"/>
      <c r="F16" s="304">
        <v>0</v>
      </c>
      <c r="G16" s="303"/>
      <c r="H16" s="304"/>
      <c r="I16" s="106"/>
      <c r="J16" s="240"/>
      <c r="K16" s="108"/>
      <c r="L16" s="109"/>
      <c r="M16" s="110">
        <f t="shared" ref="M16:N18" si="2">SUM(E16,G16,I16,K16)</f>
        <v>0</v>
      </c>
      <c r="N16" s="241">
        <f t="shared" si="2"/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3">
      <c r="A17" s="291"/>
      <c r="B17" s="77" t="s">
        <v>7</v>
      </c>
      <c r="C17" s="250">
        <v>0</v>
      </c>
      <c r="D17" s="251">
        <v>0</v>
      </c>
      <c r="E17" s="303"/>
      <c r="F17" s="304">
        <v>0</v>
      </c>
      <c r="G17" s="303"/>
      <c r="H17" s="304"/>
      <c r="I17" s="106"/>
      <c r="J17" s="240"/>
      <c r="K17" s="108"/>
      <c r="L17" s="109"/>
      <c r="M17" s="110">
        <f t="shared" si="2"/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3">
      <c r="A18" s="291"/>
      <c r="B18" s="77" t="s">
        <v>69</v>
      </c>
      <c r="C18" s="250">
        <v>0</v>
      </c>
      <c r="D18" s="251">
        <v>0</v>
      </c>
      <c r="E18" s="303"/>
      <c r="F18" s="304">
        <v>0</v>
      </c>
      <c r="G18" s="303"/>
      <c r="H18" s="304"/>
      <c r="I18" s="106"/>
      <c r="J18" s="240"/>
      <c r="K18" s="108"/>
      <c r="L18" s="109"/>
      <c r="M18" s="110">
        <f t="shared" si="2"/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301"/>
      <c r="F19" s="302"/>
      <c r="G19" s="301"/>
      <c r="H19" s="302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3">
      <c r="A20" s="291" t="s">
        <v>11</v>
      </c>
      <c r="B20" s="77" t="s">
        <v>6</v>
      </c>
      <c r="C20" s="250">
        <v>0</v>
      </c>
      <c r="D20" s="251">
        <v>0</v>
      </c>
      <c r="E20" s="303"/>
      <c r="F20" s="304">
        <v>0</v>
      </c>
      <c r="G20" s="303"/>
      <c r="H20" s="304"/>
      <c r="I20" s="106"/>
      <c r="J20" s="240"/>
      <c r="K20" s="108"/>
      <c r="L20" s="109"/>
      <c r="M20" s="110">
        <f t="shared" ref="M20:N22" si="3">SUM(E20,G20,I20,K20)</f>
        <v>0</v>
      </c>
      <c r="N20" s="241">
        <f t="shared" si="3"/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3">
      <c r="A21" s="291"/>
      <c r="B21" s="77" t="s">
        <v>7</v>
      </c>
      <c r="C21" s="250">
        <v>0</v>
      </c>
      <c r="D21" s="251">
        <v>0</v>
      </c>
      <c r="E21" s="303"/>
      <c r="F21" s="304">
        <v>0</v>
      </c>
      <c r="G21" s="303"/>
      <c r="H21" s="304"/>
      <c r="I21" s="106"/>
      <c r="J21" s="240"/>
      <c r="K21" s="108"/>
      <c r="L21" s="109"/>
      <c r="M21" s="110">
        <f t="shared" si="3"/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3">
      <c r="A22" s="291"/>
      <c r="B22" s="77" t="s">
        <v>69</v>
      </c>
      <c r="C22" s="250">
        <v>0</v>
      </c>
      <c r="D22" s="251">
        <v>0</v>
      </c>
      <c r="E22" s="303"/>
      <c r="F22" s="304">
        <v>0</v>
      </c>
      <c r="G22" s="303"/>
      <c r="H22" s="304"/>
      <c r="I22" s="106"/>
      <c r="J22" s="240"/>
      <c r="K22" s="108"/>
      <c r="L22" s="109"/>
      <c r="M22" s="110">
        <f t="shared" si="3"/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301"/>
      <c r="F23" s="302"/>
      <c r="G23" s="301"/>
      <c r="H23" s="302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3">
      <c r="A24" s="291" t="s">
        <v>12</v>
      </c>
      <c r="B24" s="77" t="s">
        <v>6</v>
      </c>
      <c r="C24" s="250">
        <v>10</v>
      </c>
      <c r="D24" s="251">
        <v>7453</v>
      </c>
      <c r="E24" s="303">
        <v>6</v>
      </c>
      <c r="F24" s="304">
        <v>26569</v>
      </c>
      <c r="G24" s="303">
        <v>3</v>
      </c>
      <c r="H24" s="304">
        <v>6467</v>
      </c>
      <c r="I24" s="106">
        <v>2</v>
      </c>
      <c r="J24" s="240">
        <v>1415</v>
      </c>
      <c r="K24" s="108">
        <v>2</v>
      </c>
      <c r="L24" s="109">
        <v>1545</v>
      </c>
      <c r="M24" s="110">
        <f t="shared" ref="M24:N26" si="4">SUM(E24,G24,I24,K24)</f>
        <v>13</v>
      </c>
      <c r="N24" s="241">
        <f t="shared" si="4"/>
        <v>35996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3">
      <c r="A25" s="291"/>
      <c r="B25" s="77" t="s">
        <v>7</v>
      </c>
      <c r="C25" s="250">
        <v>23</v>
      </c>
      <c r="D25" s="251">
        <v>5545</v>
      </c>
      <c r="E25" s="303">
        <v>8</v>
      </c>
      <c r="F25" s="304">
        <v>330</v>
      </c>
      <c r="G25" s="303">
        <v>5</v>
      </c>
      <c r="H25" s="304">
        <v>163</v>
      </c>
      <c r="I25" s="106">
        <v>3</v>
      </c>
      <c r="J25" s="240">
        <v>110</v>
      </c>
      <c r="K25" s="108">
        <v>6</v>
      </c>
      <c r="L25" s="109">
        <v>289</v>
      </c>
      <c r="M25" s="110">
        <f t="shared" si="4"/>
        <v>22</v>
      </c>
      <c r="N25" s="241">
        <f t="shared" si="4"/>
        <v>892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3">
      <c r="A26" s="291"/>
      <c r="B26" s="77" t="s">
        <v>69</v>
      </c>
      <c r="C26" s="254">
        <v>55</v>
      </c>
      <c r="D26" s="255">
        <v>11296</v>
      </c>
      <c r="E26" s="303">
        <v>19</v>
      </c>
      <c r="F26" s="304">
        <v>3479</v>
      </c>
      <c r="G26" s="303">
        <v>16</v>
      </c>
      <c r="H26" s="304">
        <v>8423</v>
      </c>
      <c r="I26" s="106">
        <v>19</v>
      </c>
      <c r="J26" s="240">
        <v>3918</v>
      </c>
      <c r="K26" s="108">
        <v>19</v>
      </c>
      <c r="L26" s="109">
        <v>4957</v>
      </c>
      <c r="M26" s="110">
        <f t="shared" si="4"/>
        <v>73</v>
      </c>
      <c r="N26" s="241">
        <f t="shared" si="4"/>
        <v>20777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301"/>
      <c r="F27" s="302"/>
      <c r="G27" s="301"/>
      <c r="H27" s="302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3">
      <c r="A28" s="291" t="s">
        <v>13</v>
      </c>
      <c r="B28" s="77" t="s">
        <v>6</v>
      </c>
      <c r="C28" s="250">
        <v>0</v>
      </c>
      <c r="D28" s="251">
        <v>0</v>
      </c>
      <c r="E28" s="303"/>
      <c r="F28" s="304">
        <v>0</v>
      </c>
      <c r="G28" s="303"/>
      <c r="H28" s="304"/>
      <c r="I28" s="106"/>
      <c r="J28" s="240"/>
      <c r="K28" s="108"/>
      <c r="L28" s="109"/>
      <c r="M28" s="110">
        <f t="shared" ref="M28:N30" si="5">SUM(E28,G28,I28,K28)</f>
        <v>0</v>
      </c>
      <c r="N28" s="241">
        <f t="shared" si="5"/>
        <v>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3">
      <c r="A29" s="291"/>
      <c r="B29" s="77" t="s">
        <v>7</v>
      </c>
      <c r="C29" s="250">
        <v>0</v>
      </c>
      <c r="D29" s="251">
        <v>0</v>
      </c>
      <c r="E29" s="303"/>
      <c r="F29" s="304">
        <v>0</v>
      </c>
      <c r="G29" s="303"/>
      <c r="H29" s="304"/>
      <c r="I29" s="106"/>
      <c r="J29" s="240"/>
      <c r="K29" s="108"/>
      <c r="L29" s="109"/>
      <c r="M29" s="110">
        <f t="shared" si="5"/>
        <v>0</v>
      </c>
      <c r="N29" s="241">
        <f t="shared" si="5"/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3">
      <c r="A30" s="291"/>
      <c r="B30" s="77" t="s">
        <v>69</v>
      </c>
      <c r="C30" s="250">
        <v>0</v>
      </c>
      <c r="D30" s="251">
        <v>0</v>
      </c>
      <c r="E30" s="303"/>
      <c r="F30" s="304">
        <v>0</v>
      </c>
      <c r="G30" s="303"/>
      <c r="H30" s="304"/>
      <c r="I30" s="106"/>
      <c r="J30" s="240"/>
      <c r="K30" s="108"/>
      <c r="L30" s="109"/>
      <c r="M30" s="110">
        <f t="shared" si="5"/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301"/>
      <c r="F31" s="302"/>
      <c r="G31" s="301"/>
      <c r="H31" s="302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3">
      <c r="A32" s="291" t="s">
        <v>14</v>
      </c>
      <c r="B32" s="77" t="s">
        <v>6</v>
      </c>
      <c r="C32" s="250">
        <v>0</v>
      </c>
      <c r="D32" s="251">
        <v>0</v>
      </c>
      <c r="E32" s="303"/>
      <c r="F32" s="304">
        <v>0</v>
      </c>
      <c r="G32" s="303"/>
      <c r="H32" s="304"/>
      <c r="I32" s="106"/>
      <c r="J32" s="240"/>
      <c r="K32" s="108"/>
      <c r="L32" s="109"/>
      <c r="M32" s="110">
        <f t="shared" ref="M32:N34" si="6">SUM(E32,G32,I32,K32)</f>
        <v>0</v>
      </c>
      <c r="N32" s="241">
        <f t="shared" si="6"/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3">
      <c r="A33" s="291" t="s">
        <v>15</v>
      </c>
      <c r="B33" s="77" t="s">
        <v>7</v>
      </c>
      <c r="C33" s="250">
        <v>0</v>
      </c>
      <c r="D33" s="251">
        <v>0</v>
      </c>
      <c r="E33" s="303"/>
      <c r="F33" s="304">
        <v>0</v>
      </c>
      <c r="G33" s="303"/>
      <c r="H33" s="304"/>
      <c r="I33" s="106"/>
      <c r="J33" s="240"/>
      <c r="K33" s="108"/>
      <c r="L33" s="109"/>
      <c r="M33" s="110">
        <f t="shared" si="6"/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3">
      <c r="A34" s="291"/>
      <c r="B34" s="77" t="s">
        <v>69</v>
      </c>
      <c r="C34" s="250">
        <v>0</v>
      </c>
      <c r="D34" s="251">
        <v>0</v>
      </c>
      <c r="E34" s="303"/>
      <c r="F34" s="304">
        <v>0</v>
      </c>
      <c r="G34" s="303"/>
      <c r="H34" s="304"/>
      <c r="I34" s="106"/>
      <c r="J34" s="240"/>
      <c r="K34" s="108"/>
      <c r="L34" s="109"/>
      <c r="M34" s="110">
        <f t="shared" si="6"/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301"/>
      <c r="F35" s="302"/>
      <c r="G35" s="301"/>
      <c r="H35" s="302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3">
      <c r="A36" s="291" t="s">
        <v>19</v>
      </c>
      <c r="B36" s="77" t="s">
        <v>6</v>
      </c>
      <c r="C36" s="250">
        <v>135</v>
      </c>
      <c r="D36" s="251">
        <v>11840</v>
      </c>
      <c r="E36" s="303">
        <v>44</v>
      </c>
      <c r="F36" s="304">
        <v>2234</v>
      </c>
      <c r="G36" s="303">
        <v>61</v>
      </c>
      <c r="H36" s="304">
        <v>4941</v>
      </c>
      <c r="I36" s="106">
        <v>63</v>
      </c>
      <c r="J36" s="240">
        <v>3351</v>
      </c>
      <c r="K36" s="108">
        <v>27</v>
      </c>
      <c r="L36" s="236">
        <v>12455</v>
      </c>
      <c r="M36" s="110">
        <f t="shared" ref="M36:N38" si="7">SUM(E36,G36,I36,K36)</f>
        <v>195</v>
      </c>
      <c r="N36" s="241">
        <f t="shared" si="7"/>
        <v>22981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3">
      <c r="A37" s="291"/>
      <c r="B37" s="77" t="s">
        <v>7</v>
      </c>
      <c r="C37" s="250">
        <v>0</v>
      </c>
      <c r="D37" s="251">
        <v>0</v>
      </c>
      <c r="E37" s="303">
        <v>0</v>
      </c>
      <c r="F37" s="304">
        <v>0</v>
      </c>
      <c r="G37" s="303">
        <v>0</v>
      </c>
      <c r="H37" s="304">
        <v>0</v>
      </c>
      <c r="I37" s="106">
        <v>0</v>
      </c>
      <c r="J37" s="240">
        <v>0</v>
      </c>
      <c r="K37" s="108"/>
      <c r="L37" s="109"/>
      <c r="M37" s="110">
        <f t="shared" si="7"/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3">
      <c r="A38" s="291" t="s">
        <v>170</v>
      </c>
      <c r="B38" s="77"/>
      <c r="C38" s="250">
        <v>23</v>
      </c>
      <c r="D38" s="251">
        <v>7061</v>
      </c>
      <c r="E38" s="303">
        <v>9</v>
      </c>
      <c r="F38" s="304">
        <v>3899</v>
      </c>
      <c r="G38" s="303">
        <v>8</v>
      </c>
      <c r="H38" s="304">
        <v>42387</v>
      </c>
      <c r="I38" s="106">
        <v>7</v>
      </c>
      <c r="J38" s="240">
        <v>7613</v>
      </c>
      <c r="K38" s="108">
        <v>6</v>
      </c>
      <c r="L38" s="109">
        <v>1678</v>
      </c>
      <c r="M38" s="110">
        <f t="shared" si="7"/>
        <v>30</v>
      </c>
      <c r="N38" s="241">
        <f t="shared" si="7"/>
        <v>55577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301"/>
      <c r="F39" s="302"/>
      <c r="G39" s="301"/>
      <c r="H39" s="302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3">
      <c r="A40" s="291" t="s">
        <v>55</v>
      </c>
      <c r="B40" s="77"/>
      <c r="C40" s="250">
        <v>38</v>
      </c>
      <c r="D40" s="251">
        <v>85485</v>
      </c>
      <c r="E40" s="303">
        <v>10</v>
      </c>
      <c r="F40" s="304">
        <v>36030</v>
      </c>
      <c r="G40" s="303">
        <v>7</v>
      </c>
      <c r="H40" s="304">
        <v>31794</v>
      </c>
      <c r="I40" s="106">
        <v>13</v>
      </c>
      <c r="J40" s="240">
        <v>30377</v>
      </c>
      <c r="K40" s="122">
        <v>11</v>
      </c>
      <c r="L40" s="123">
        <v>20716</v>
      </c>
      <c r="M40" s="110">
        <f t="shared" ref="M40:N40" si="8">SUM(E40,G40,I40,K40)</f>
        <v>41</v>
      </c>
      <c r="N40" s="241">
        <f t="shared" si="8"/>
        <v>118917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301"/>
      <c r="F41" s="302"/>
      <c r="G41" s="301"/>
      <c r="H41" s="302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3">
      <c r="A42" s="291" t="s">
        <v>16</v>
      </c>
      <c r="B42" s="77"/>
      <c r="C42" s="250">
        <v>212</v>
      </c>
      <c r="D42" s="251">
        <v>8398</v>
      </c>
      <c r="E42" s="303">
        <v>30</v>
      </c>
      <c r="F42" s="304">
        <v>1412</v>
      </c>
      <c r="G42" s="303">
        <v>39</v>
      </c>
      <c r="H42" s="304">
        <v>7007</v>
      </c>
      <c r="I42" s="106">
        <v>41</v>
      </c>
      <c r="J42" s="240">
        <v>5601</v>
      </c>
      <c r="K42" s="122">
        <v>31</v>
      </c>
      <c r="L42" s="236">
        <v>495</v>
      </c>
      <c r="M42" s="110">
        <f t="shared" ref="M42:N42" si="9">SUM(E42,G42,I42,K42)</f>
        <v>141</v>
      </c>
      <c r="N42" s="241">
        <f t="shared" si="9"/>
        <v>14515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301"/>
      <c r="F43" s="302"/>
      <c r="G43" s="301"/>
      <c r="H43" s="302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thickBot="1" x14ac:dyDescent="0.35">
      <c r="A44" s="293" t="s">
        <v>0</v>
      </c>
      <c r="B44" s="88"/>
      <c r="C44" s="307">
        <f t="shared" ref="C44:H44" si="10">SUM(C8:C42)</f>
        <v>734</v>
      </c>
      <c r="D44" s="307">
        <f t="shared" si="10"/>
        <v>190911</v>
      </c>
      <c r="E44" s="307">
        <f t="shared" si="10"/>
        <v>233</v>
      </c>
      <c r="F44" s="307">
        <f t="shared" si="10"/>
        <v>93762</v>
      </c>
      <c r="G44" s="307">
        <f t="shared" si="10"/>
        <v>251</v>
      </c>
      <c r="H44" s="306">
        <f t="shared" si="10"/>
        <v>126938</v>
      </c>
      <c r="I44" s="212">
        <f t="shared" ref="I44:K44" si="11">SUM(I8:I42)</f>
        <v>229</v>
      </c>
      <c r="J44" s="248">
        <f>SUM(J8:J42)</f>
        <v>68628</v>
      </c>
      <c r="K44" s="212">
        <f t="shared" si="11"/>
        <v>168</v>
      </c>
      <c r="L44" s="248">
        <f>SUM(L8:L42)</f>
        <v>58621</v>
      </c>
      <c r="M44" s="217">
        <f>SUM(M8:M42)</f>
        <v>881</v>
      </c>
      <c r="N44" s="249">
        <f t="shared" ref="N44" si="12">SUM(N8:N42)</f>
        <v>347949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25" right="0.25" top="0.75" bottom="0.75" header="0.3" footer="0.3"/>
  <pageSetup scale="82" fitToWidth="0" orientation="landscape" r:id="rId1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8"/>
  <sheetViews>
    <sheetView zoomScale="130" zoomScaleNormal="13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157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155</v>
      </c>
      <c r="D5" s="326"/>
      <c r="E5" s="327" t="s">
        <v>158</v>
      </c>
      <c r="F5" s="328"/>
      <c r="G5" s="329" t="s">
        <v>160</v>
      </c>
      <c r="H5" s="328"/>
      <c r="I5" s="329" t="s">
        <v>159</v>
      </c>
      <c r="J5" s="328"/>
      <c r="K5" s="329" t="s">
        <v>161</v>
      </c>
      <c r="L5" s="330"/>
      <c r="M5" s="331" t="s">
        <v>162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296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297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298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3">
      <c r="A8" s="291" t="s">
        <v>1</v>
      </c>
      <c r="B8" s="77" t="s">
        <v>6</v>
      </c>
      <c r="C8" s="250">
        <v>270</v>
      </c>
      <c r="D8" s="251">
        <v>127702</v>
      </c>
      <c r="E8" s="303">
        <v>30</v>
      </c>
      <c r="F8" s="304">
        <v>9677</v>
      </c>
      <c r="G8" s="303">
        <v>37</v>
      </c>
      <c r="H8" s="304">
        <v>10491</v>
      </c>
      <c r="I8" s="106">
        <v>32</v>
      </c>
      <c r="J8" s="240">
        <v>9709</v>
      </c>
      <c r="K8" s="108">
        <v>55</v>
      </c>
      <c r="L8" s="109">
        <v>17775</v>
      </c>
      <c r="M8" s="110">
        <f>SUM(E8,G8,I8,K8)</f>
        <v>154</v>
      </c>
      <c r="N8" s="241">
        <f>SUM(F8,H8,J8,L8)</f>
        <v>47652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3">
      <c r="A9" s="291"/>
      <c r="B9" s="77" t="s">
        <v>7</v>
      </c>
      <c r="C9" s="250">
        <v>82</v>
      </c>
      <c r="D9" s="251">
        <v>6938</v>
      </c>
      <c r="E9" s="303">
        <v>14</v>
      </c>
      <c r="F9" s="304">
        <v>1071</v>
      </c>
      <c r="G9" s="303">
        <v>12</v>
      </c>
      <c r="H9" s="304">
        <v>599</v>
      </c>
      <c r="I9" s="106">
        <v>12</v>
      </c>
      <c r="J9" s="240">
        <v>455</v>
      </c>
      <c r="K9" s="108">
        <v>17</v>
      </c>
      <c r="L9" s="109">
        <v>1752</v>
      </c>
      <c r="M9" s="110">
        <f t="shared" ref="M9:N10" si="0">SUM(E9,G9,I9,K9)</f>
        <v>55</v>
      </c>
      <c r="N9" s="241">
        <f t="shared" si="0"/>
        <v>3877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3">
      <c r="A10" s="291"/>
      <c r="B10" s="77" t="s">
        <v>69</v>
      </c>
      <c r="C10" s="250">
        <v>37</v>
      </c>
      <c r="D10" s="251">
        <v>2187</v>
      </c>
      <c r="E10" s="303">
        <v>6</v>
      </c>
      <c r="F10" s="304">
        <v>184</v>
      </c>
      <c r="G10" s="303">
        <v>6</v>
      </c>
      <c r="H10" s="304">
        <v>676</v>
      </c>
      <c r="I10" s="106">
        <v>5</v>
      </c>
      <c r="J10" s="240">
        <v>242</v>
      </c>
      <c r="K10" s="108">
        <v>12</v>
      </c>
      <c r="L10" s="109">
        <v>1202</v>
      </c>
      <c r="M10" s="110">
        <f t="shared" si="0"/>
        <v>29</v>
      </c>
      <c r="N10" s="241">
        <f t="shared" si="0"/>
        <v>2304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301"/>
      <c r="F11" s="302"/>
      <c r="G11" s="301"/>
      <c r="H11" s="302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3">
      <c r="A12" s="291" t="s">
        <v>8</v>
      </c>
      <c r="B12" s="77" t="s">
        <v>6</v>
      </c>
      <c r="C12" s="250">
        <v>0</v>
      </c>
      <c r="D12" s="251">
        <v>0</v>
      </c>
      <c r="E12" s="303"/>
      <c r="F12" s="304">
        <v>0</v>
      </c>
      <c r="G12" s="303"/>
      <c r="H12" s="304"/>
      <c r="I12" s="106"/>
      <c r="J12" s="240"/>
      <c r="K12" s="108"/>
      <c r="L12" s="109"/>
      <c r="M12" s="110">
        <f t="shared" ref="M12:N14" si="1">SUM(E12,G12,I12,K12)</f>
        <v>0</v>
      </c>
      <c r="N12" s="241">
        <f t="shared" si="1"/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3">
      <c r="A13" s="291" t="s">
        <v>9</v>
      </c>
      <c r="B13" s="77" t="s">
        <v>7</v>
      </c>
      <c r="C13" s="250">
        <v>2</v>
      </c>
      <c r="D13" s="251">
        <v>4471</v>
      </c>
      <c r="E13" s="303"/>
      <c r="F13" s="304">
        <v>0</v>
      </c>
      <c r="G13" s="303"/>
      <c r="H13" s="304"/>
      <c r="I13" s="106"/>
      <c r="J13" s="240"/>
      <c r="K13" s="108"/>
      <c r="L13" s="109"/>
      <c r="M13" s="110">
        <f t="shared" si="1"/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3">
      <c r="A14" s="291"/>
      <c r="B14" s="77" t="s">
        <v>69</v>
      </c>
      <c r="C14" s="250">
        <v>4</v>
      </c>
      <c r="D14" s="251">
        <v>618</v>
      </c>
      <c r="E14" s="303"/>
      <c r="F14" s="304">
        <v>0</v>
      </c>
      <c r="G14" s="303"/>
      <c r="H14" s="304"/>
      <c r="I14" s="106"/>
      <c r="J14" s="240"/>
      <c r="K14" s="108"/>
      <c r="L14" s="109"/>
      <c r="M14" s="110">
        <f t="shared" si="1"/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301"/>
      <c r="F15" s="302"/>
      <c r="G15" s="301"/>
      <c r="H15" s="302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3">
      <c r="A16" s="291" t="s">
        <v>10</v>
      </c>
      <c r="B16" s="77" t="s">
        <v>6</v>
      </c>
      <c r="C16" s="250">
        <v>0</v>
      </c>
      <c r="D16" s="251">
        <v>0</v>
      </c>
      <c r="E16" s="303"/>
      <c r="F16" s="304">
        <v>0</v>
      </c>
      <c r="G16" s="303"/>
      <c r="H16" s="304"/>
      <c r="I16" s="106"/>
      <c r="J16" s="240"/>
      <c r="K16" s="108"/>
      <c r="L16" s="109"/>
      <c r="M16" s="110">
        <f t="shared" ref="M16:N18" si="2">SUM(E16,G16,I16,K16)</f>
        <v>0</v>
      </c>
      <c r="N16" s="241">
        <f t="shared" si="2"/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3">
      <c r="A17" s="291"/>
      <c r="B17" s="77" t="s">
        <v>7</v>
      </c>
      <c r="C17" s="250">
        <v>0</v>
      </c>
      <c r="D17" s="251">
        <v>0</v>
      </c>
      <c r="E17" s="303"/>
      <c r="F17" s="304">
        <v>0</v>
      </c>
      <c r="G17" s="303"/>
      <c r="H17" s="304"/>
      <c r="I17" s="106"/>
      <c r="J17" s="240"/>
      <c r="K17" s="108"/>
      <c r="L17" s="109"/>
      <c r="M17" s="110">
        <f t="shared" si="2"/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3">
      <c r="A18" s="291"/>
      <c r="B18" s="77" t="s">
        <v>69</v>
      </c>
      <c r="C18" s="250">
        <v>0</v>
      </c>
      <c r="D18" s="251">
        <v>0</v>
      </c>
      <c r="E18" s="303"/>
      <c r="F18" s="304">
        <v>0</v>
      </c>
      <c r="G18" s="303"/>
      <c r="H18" s="304"/>
      <c r="I18" s="106"/>
      <c r="J18" s="240"/>
      <c r="K18" s="108"/>
      <c r="L18" s="109"/>
      <c r="M18" s="110">
        <f t="shared" si="2"/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301"/>
      <c r="F19" s="302"/>
      <c r="G19" s="301"/>
      <c r="H19" s="302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3">
      <c r="A20" s="291" t="s">
        <v>11</v>
      </c>
      <c r="B20" s="77" t="s">
        <v>6</v>
      </c>
      <c r="C20" s="250">
        <v>0</v>
      </c>
      <c r="D20" s="251">
        <v>0</v>
      </c>
      <c r="E20" s="303"/>
      <c r="F20" s="304">
        <v>0</v>
      </c>
      <c r="G20" s="303"/>
      <c r="H20" s="304"/>
      <c r="I20" s="106"/>
      <c r="J20" s="240"/>
      <c r="K20" s="108"/>
      <c r="L20" s="109"/>
      <c r="M20" s="110">
        <f t="shared" ref="M20:N22" si="3">SUM(E20,G20,I20,K20)</f>
        <v>0</v>
      </c>
      <c r="N20" s="241">
        <f t="shared" si="3"/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3">
      <c r="A21" s="291"/>
      <c r="B21" s="77" t="s">
        <v>7</v>
      </c>
      <c r="C21" s="250">
        <v>0</v>
      </c>
      <c r="D21" s="251">
        <v>0</v>
      </c>
      <c r="E21" s="303"/>
      <c r="F21" s="304">
        <v>0</v>
      </c>
      <c r="G21" s="303"/>
      <c r="H21" s="304"/>
      <c r="I21" s="106"/>
      <c r="J21" s="240"/>
      <c r="K21" s="108"/>
      <c r="L21" s="109"/>
      <c r="M21" s="110">
        <f t="shared" si="3"/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3">
      <c r="A22" s="291"/>
      <c r="B22" s="77" t="s">
        <v>69</v>
      </c>
      <c r="C22" s="250">
        <v>0</v>
      </c>
      <c r="D22" s="251">
        <v>0</v>
      </c>
      <c r="E22" s="303"/>
      <c r="F22" s="304">
        <v>0</v>
      </c>
      <c r="G22" s="303"/>
      <c r="H22" s="304"/>
      <c r="I22" s="106"/>
      <c r="J22" s="240"/>
      <c r="K22" s="108"/>
      <c r="L22" s="109"/>
      <c r="M22" s="110">
        <f t="shared" si="3"/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301"/>
      <c r="F23" s="302"/>
      <c r="G23" s="301"/>
      <c r="H23" s="302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3">
      <c r="A24" s="291" t="s">
        <v>12</v>
      </c>
      <c r="B24" s="77" t="s">
        <v>6</v>
      </c>
      <c r="C24" s="250">
        <v>21</v>
      </c>
      <c r="D24" s="251">
        <v>148672</v>
      </c>
      <c r="E24" s="303">
        <v>1</v>
      </c>
      <c r="F24" s="304">
        <v>175</v>
      </c>
      <c r="G24" s="303">
        <v>5</v>
      </c>
      <c r="H24" s="304">
        <v>5090</v>
      </c>
      <c r="I24" s="106">
        <v>3</v>
      </c>
      <c r="J24" s="240">
        <v>1515</v>
      </c>
      <c r="K24" s="108">
        <v>1</v>
      </c>
      <c r="L24" s="109">
        <v>673</v>
      </c>
      <c r="M24" s="110">
        <f t="shared" ref="M24:N26" si="4">SUM(E24,G24,I24,K24)</f>
        <v>10</v>
      </c>
      <c r="N24" s="241">
        <f t="shared" si="4"/>
        <v>7453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3">
      <c r="A25" s="291"/>
      <c r="B25" s="77" t="s">
        <v>7</v>
      </c>
      <c r="C25" s="250">
        <v>35</v>
      </c>
      <c r="D25" s="251">
        <v>41030</v>
      </c>
      <c r="E25" s="303">
        <v>6</v>
      </c>
      <c r="F25" s="304">
        <v>484</v>
      </c>
      <c r="G25" s="303">
        <v>3</v>
      </c>
      <c r="H25" s="304">
        <v>2173</v>
      </c>
      <c r="I25" s="106">
        <v>5</v>
      </c>
      <c r="J25" s="240">
        <v>96</v>
      </c>
      <c r="K25" s="108">
        <v>9</v>
      </c>
      <c r="L25" s="109">
        <v>2792</v>
      </c>
      <c r="M25" s="110">
        <f t="shared" si="4"/>
        <v>23</v>
      </c>
      <c r="N25" s="241">
        <f t="shared" si="4"/>
        <v>5545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3">
      <c r="A26" s="291"/>
      <c r="B26" s="77" t="s">
        <v>69</v>
      </c>
      <c r="C26" s="254">
        <v>57</v>
      </c>
      <c r="D26" s="255">
        <v>25676</v>
      </c>
      <c r="E26" s="303">
        <v>13</v>
      </c>
      <c r="F26" s="304">
        <v>4226</v>
      </c>
      <c r="G26" s="303">
        <v>14</v>
      </c>
      <c r="H26" s="304">
        <v>1380</v>
      </c>
      <c r="I26" s="106">
        <v>11</v>
      </c>
      <c r="J26" s="240">
        <v>2055</v>
      </c>
      <c r="K26" s="108">
        <v>17</v>
      </c>
      <c r="L26" s="109">
        <v>3635</v>
      </c>
      <c r="M26" s="110">
        <f t="shared" si="4"/>
        <v>55</v>
      </c>
      <c r="N26" s="241">
        <f t="shared" si="4"/>
        <v>11296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301"/>
      <c r="F27" s="302"/>
      <c r="G27" s="301"/>
      <c r="H27" s="302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3">
      <c r="A28" s="291" t="s">
        <v>13</v>
      </c>
      <c r="B28" s="77" t="s">
        <v>6</v>
      </c>
      <c r="C28" s="250">
        <v>0</v>
      </c>
      <c r="D28" s="251">
        <v>0</v>
      </c>
      <c r="E28" s="303"/>
      <c r="F28" s="304">
        <v>0</v>
      </c>
      <c r="G28" s="303"/>
      <c r="H28" s="304"/>
      <c r="I28" s="106"/>
      <c r="J28" s="240"/>
      <c r="K28" s="108"/>
      <c r="L28" s="109"/>
      <c r="M28" s="110">
        <f t="shared" ref="M28:N30" si="5">SUM(E28,G28,I28,K28)</f>
        <v>0</v>
      </c>
      <c r="N28" s="241">
        <f t="shared" si="5"/>
        <v>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3">
      <c r="A29" s="291"/>
      <c r="B29" s="77" t="s">
        <v>7</v>
      </c>
      <c r="C29" s="250">
        <v>0</v>
      </c>
      <c r="D29" s="251">
        <v>0</v>
      </c>
      <c r="E29" s="303"/>
      <c r="F29" s="304">
        <v>0</v>
      </c>
      <c r="G29" s="303"/>
      <c r="H29" s="304"/>
      <c r="I29" s="106"/>
      <c r="J29" s="240"/>
      <c r="K29" s="108"/>
      <c r="L29" s="109"/>
      <c r="M29" s="110">
        <f t="shared" si="5"/>
        <v>0</v>
      </c>
      <c r="N29" s="241">
        <f t="shared" si="5"/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3">
      <c r="A30" s="291"/>
      <c r="B30" s="77" t="s">
        <v>69</v>
      </c>
      <c r="C30" s="250">
        <v>0</v>
      </c>
      <c r="D30" s="251">
        <v>0</v>
      </c>
      <c r="E30" s="303"/>
      <c r="F30" s="304">
        <v>0</v>
      </c>
      <c r="G30" s="303"/>
      <c r="H30" s="304"/>
      <c r="I30" s="106"/>
      <c r="J30" s="240"/>
      <c r="K30" s="108"/>
      <c r="L30" s="109"/>
      <c r="M30" s="110">
        <f t="shared" si="5"/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301"/>
      <c r="F31" s="302"/>
      <c r="G31" s="301"/>
      <c r="H31" s="302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3">
      <c r="A32" s="291" t="s">
        <v>14</v>
      </c>
      <c r="B32" s="77" t="s">
        <v>6</v>
      </c>
      <c r="C32" s="250">
        <v>0</v>
      </c>
      <c r="D32" s="251">
        <v>0</v>
      </c>
      <c r="E32" s="303"/>
      <c r="F32" s="304">
        <v>0</v>
      </c>
      <c r="G32" s="303"/>
      <c r="H32" s="304"/>
      <c r="I32" s="106"/>
      <c r="J32" s="240"/>
      <c r="K32" s="108"/>
      <c r="L32" s="109"/>
      <c r="M32" s="110">
        <f t="shared" ref="M32:N34" si="6">SUM(E32,G32,I32,K32)</f>
        <v>0</v>
      </c>
      <c r="N32" s="241">
        <f t="shared" si="6"/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3">
      <c r="A33" s="291" t="s">
        <v>15</v>
      </c>
      <c r="B33" s="77" t="s">
        <v>7</v>
      </c>
      <c r="C33" s="250">
        <v>0</v>
      </c>
      <c r="D33" s="251">
        <v>0</v>
      </c>
      <c r="E33" s="303"/>
      <c r="F33" s="304">
        <v>0</v>
      </c>
      <c r="G33" s="303"/>
      <c r="H33" s="304"/>
      <c r="I33" s="106"/>
      <c r="J33" s="240"/>
      <c r="K33" s="108"/>
      <c r="L33" s="109"/>
      <c r="M33" s="110">
        <f t="shared" si="6"/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3">
      <c r="A34" s="291"/>
      <c r="B34" s="77" t="s">
        <v>69</v>
      </c>
      <c r="C34" s="250">
        <v>0</v>
      </c>
      <c r="D34" s="251">
        <v>0</v>
      </c>
      <c r="E34" s="303"/>
      <c r="F34" s="304">
        <v>0</v>
      </c>
      <c r="G34" s="303"/>
      <c r="H34" s="304"/>
      <c r="I34" s="106"/>
      <c r="J34" s="240"/>
      <c r="K34" s="108"/>
      <c r="L34" s="109"/>
      <c r="M34" s="110">
        <f t="shared" si="6"/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301"/>
      <c r="F35" s="302"/>
      <c r="G35" s="301"/>
      <c r="H35" s="302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3">
      <c r="A36" s="291" t="s">
        <v>19</v>
      </c>
      <c r="B36" s="77" t="s">
        <v>6</v>
      </c>
      <c r="C36" s="250">
        <v>107</v>
      </c>
      <c r="D36" s="251">
        <v>68438</v>
      </c>
      <c r="E36" s="303"/>
      <c r="F36" s="304">
        <v>0</v>
      </c>
      <c r="G36" s="303">
        <v>16</v>
      </c>
      <c r="H36" s="304">
        <v>215</v>
      </c>
      <c r="I36" s="106">
        <v>68</v>
      </c>
      <c r="J36" s="240">
        <v>8169</v>
      </c>
      <c r="K36" s="108">
        <v>51</v>
      </c>
      <c r="L36" s="236">
        <v>3456</v>
      </c>
      <c r="M36" s="110">
        <f t="shared" ref="M36:N38" si="7">SUM(E36,G36,I36,K36)</f>
        <v>135</v>
      </c>
      <c r="N36" s="241">
        <f t="shared" si="7"/>
        <v>11840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3">
      <c r="A37" s="291"/>
      <c r="B37" s="77" t="s">
        <v>7</v>
      </c>
      <c r="C37" s="250">
        <v>0</v>
      </c>
      <c r="D37" s="251">
        <v>0</v>
      </c>
      <c r="E37" s="303"/>
      <c r="F37" s="304">
        <v>0</v>
      </c>
      <c r="G37" s="303"/>
      <c r="H37" s="304"/>
      <c r="I37" s="106"/>
      <c r="J37" s="240"/>
      <c r="K37" s="108"/>
      <c r="L37" s="109"/>
      <c r="M37" s="110">
        <f t="shared" si="7"/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3">
      <c r="A38" s="291"/>
      <c r="B38" s="77" t="s">
        <v>69</v>
      </c>
      <c r="C38" s="250">
        <v>0</v>
      </c>
      <c r="D38" s="251">
        <v>0</v>
      </c>
      <c r="E38" s="303"/>
      <c r="F38" s="304">
        <v>0</v>
      </c>
      <c r="G38" s="303">
        <v>5</v>
      </c>
      <c r="H38" s="304">
        <v>5045</v>
      </c>
      <c r="I38" s="106">
        <v>8</v>
      </c>
      <c r="J38" s="240">
        <v>1349</v>
      </c>
      <c r="K38" s="108">
        <v>10</v>
      </c>
      <c r="L38" s="109">
        <v>667</v>
      </c>
      <c r="M38" s="110">
        <f t="shared" si="7"/>
        <v>23</v>
      </c>
      <c r="N38" s="241">
        <f t="shared" si="7"/>
        <v>7061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301"/>
      <c r="F39" s="302"/>
      <c r="G39" s="301"/>
      <c r="H39" s="302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3">
      <c r="A40" s="291" t="s">
        <v>55</v>
      </c>
      <c r="B40" s="77"/>
      <c r="C40" s="250">
        <v>55</v>
      </c>
      <c r="D40" s="251">
        <v>71671</v>
      </c>
      <c r="E40" s="303">
        <v>10</v>
      </c>
      <c r="F40" s="304">
        <v>23900</v>
      </c>
      <c r="G40" s="303">
        <v>13</v>
      </c>
      <c r="H40" s="304">
        <v>5550</v>
      </c>
      <c r="I40" s="106">
        <v>5</v>
      </c>
      <c r="J40" s="240">
        <v>9861</v>
      </c>
      <c r="K40" s="122">
        <v>10</v>
      </c>
      <c r="L40" s="123">
        <v>46174</v>
      </c>
      <c r="M40" s="110">
        <f t="shared" ref="M40:N40" si="8">SUM(E40,G40,I40,K40)</f>
        <v>38</v>
      </c>
      <c r="N40" s="241">
        <f t="shared" si="8"/>
        <v>85485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301"/>
      <c r="F41" s="302"/>
      <c r="G41" s="301"/>
      <c r="H41" s="302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3">
      <c r="A42" s="291" t="s">
        <v>16</v>
      </c>
      <c r="B42" s="77"/>
      <c r="C42" s="250">
        <v>304</v>
      </c>
      <c r="D42" s="251">
        <v>153191</v>
      </c>
      <c r="E42" s="303">
        <v>109</v>
      </c>
      <c r="F42" s="304">
        <v>4032</v>
      </c>
      <c r="G42" s="303">
        <v>46</v>
      </c>
      <c r="H42" s="304">
        <v>1892</v>
      </c>
      <c r="I42" s="106">
        <v>23</v>
      </c>
      <c r="J42" s="240">
        <v>433</v>
      </c>
      <c r="K42" s="122">
        <v>34</v>
      </c>
      <c r="L42" s="236">
        <v>2041</v>
      </c>
      <c r="M42" s="110">
        <f t="shared" ref="M42:N42" si="9">SUM(E42,G42,I42,K42)</f>
        <v>212</v>
      </c>
      <c r="N42" s="241">
        <f t="shared" si="9"/>
        <v>8398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301"/>
      <c r="F43" s="302"/>
      <c r="G43" s="301"/>
      <c r="H43" s="302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thickBot="1" x14ac:dyDescent="0.35">
      <c r="A44" s="293" t="s">
        <v>0</v>
      </c>
      <c r="B44" s="88"/>
      <c r="C44" s="258">
        <v>974</v>
      </c>
      <c r="D44" s="259">
        <v>650594</v>
      </c>
      <c r="E44" s="305">
        <v>189</v>
      </c>
      <c r="F44" s="306">
        <v>43749</v>
      </c>
      <c r="G44" s="305">
        <f>SUM(G8:G42)</f>
        <v>157</v>
      </c>
      <c r="H44" s="306">
        <f>SUM(H8:H42)</f>
        <v>33111</v>
      </c>
      <c r="I44" s="212">
        <f t="shared" ref="I44:K44" si="10">SUM(I8:I42)</f>
        <v>172</v>
      </c>
      <c r="J44" s="248">
        <f>SUM(J8:J42)</f>
        <v>33884</v>
      </c>
      <c r="K44" s="212">
        <f t="shared" si="10"/>
        <v>216</v>
      </c>
      <c r="L44" s="248">
        <f>SUM(L8:L42)</f>
        <v>80167</v>
      </c>
      <c r="M44" s="217">
        <f>SUM(M8:M42)</f>
        <v>734</v>
      </c>
      <c r="N44" s="249">
        <f t="shared" ref="N44" si="11">SUM(N8:N42)</f>
        <v>190911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25" right="0.25" top="0.75" bottom="0.75" header="0.3" footer="0.3"/>
  <pageSetup scale="32" orientation="portrait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48"/>
  <sheetViews>
    <sheetView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149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148</v>
      </c>
      <c r="D5" s="326"/>
      <c r="E5" s="327" t="s">
        <v>150</v>
      </c>
      <c r="F5" s="328"/>
      <c r="G5" s="329" t="s">
        <v>151</v>
      </c>
      <c r="H5" s="328"/>
      <c r="I5" s="329" t="s">
        <v>152</v>
      </c>
      <c r="J5" s="328"/>
      <c r="K5" s="329" t="s">
        <v>153</v>
      </c>
      <c r="L5" s="330"/>
      <c r="M5" s="331" t="s">
        <v>155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296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297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298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291" t="s">
        <v>1</v>
      </c>
      <c r="B8" s="77" t="s">
        <v>6</v>
      </c>
      <c r="C8" s="250">
        <v>288</v>
      </c>
      <c r="D8" s="251">
        <v>84671</v>
      </c>
      <c r="E8" s="110">
        <v>69</v>
      </c>
      <c r="F8" s="238">
        <v>25863</v>
      </c>
      <c r="G8" s="233">
        <v>82</v>
      </c>
      <c r="H8" s="239">
        <v>25505</v>
      </c>
      <c r="I8" s="106">
        <v>62</v>
      </c>
      <c r="J8" s="240">
        <v>18238</v>
      </c>
      <c r="K8" s="108">
        <v>57</v>
      </c>
      <c r="L8" s="109">
        <v>58096</v>
      </c>
      <c r="M8" s="110">
        <f>SUM(E8,G8,I8,K8)</f>
        <v>270</v>
      </c>
      <c r="N8" s="241">
        <f>SUM(F8,H8,J8,L8)</f>
        <v>127702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291"/>
      <c r="B9" s="77" t="s">
        <v>7</v>
      </c>
      <c r="C9" s="250">
        <v>99</v>
      </c>
      <c r="D9" s="251">
        <v>5760</v>
      </c>
      <c r="E9" s="110">
        <v>25</v>
      </c>
      <c r="F9" s="238">
        <v>1749</v>
      </c>
      <c r="G9" s="233">
        <v>25</v>
      </c>
      <c r="H9" s="239">
        <v>2122</v>
      </c>
      <c r="I9" s="106">
        <v>14</v>
      </c>
      <c r="J9" s="240">
        <v>835</v>
      </c>
      <c r="K9" s="108">
        <v>18</v>
      </c>
      <c r="L9" s="109">
        <v>2232</v>
      </c>
      <c r="M9" s="110">
        <f t="shared" ref="M9:M10" si="0">SUM(E9,G9,I9,K9)</f>
        <v>82</v>
      </c>
      <c r="N9" s="241">
        <f t="shared" ref="N9:N10" si="1">SUM(F9,H9,J9,L9)</f>
        <v>6938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291"/>
      <c r="B10" s="77" t="s">
        <v>69</v>
      </c>
      <c r="C10" s="250">
        <v>33</v>
      </c>
      <c r="D10" s="251">
        <v>1227</v>
      </c>
      <c r="E10" s="110">
        <v>8</v>
      </c>
      <c r="F10" s="238">
        <v>513</v>
      </c>
      <c r="G10" s="233">
        <v>15</v>
      </c>
      <c r="H10" s="239">
        <v>499</v>
      </c>
      <c r="I10" s="106">
        <v>7</v>
      </c>
      <c r="J10" s="240">
        <v>292</v>
      </c>
      <c r="K10" s="108">
        <v>7</v>
      </c>
      <c r="L10" s="109">
        <v>883</v>
      </c>
      <c r="M10" s="110">
        <f t="shared" si="0"/>
        <v>37</v>
      </c>
      <c r="N10" s="241">
        <f t="shared" si="1"/>
        <v>2187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120"/>
      <c r="F11" s="242"/>
      <c r="G11" s="114"/>
      <c r="H11" s="243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291" t="s">
        <v>8</v>
      </c>
      <c r="B12" s="77" t="s">
        <v>6</v>
      </c>
      <c r="C12" s="250">
        <v>0</v>
      </c>
      <c r="D12" s="251">
        <v>0</v>
      </c>
      <c r="E12" s="110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 t="shared" ref="M12:M14" si="2">SUM(E12,G12,I12,K12)</f>
        <v>0</v>
      </c>
      <c r="N12" s="241">
        <f t="shared" ref="N12:N14" si="3">SUM(F12,H12,J12,L12)</f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291" t="s">
        <v>9</v>
      </c>
      <c r="B13" s="77" t="s">
        <v>7</v>
      </c>
      <c r="C13" s="250">
        <v>0</v>
      </c>
      <c r="D13" s="251">
        <v>0</v>
      </c>
      <c r="E13" s="110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2</v>
      </c>
      <c r="L13" s="109">
        <v>4471</v>
      </c>
      <c r="M13" s="110">
        <f t="shared" si="2"/>
        <v>2</v>
      </c>
      <c r="N13" s="241">
        <f t="shared" si="3"/>
        <v>4471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291"/>
      <c r="B14" s="77" t="s">
        <v>69</v>
      </c>
      <c r="C14" s="250">
        <v>0</v>
      </c>
      <c r="D14" s="251">
        <v>0</v>
      </c>
      <c r="E14" s="110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4</v>
      </c>
      <c r="L14" s="109">
        <v>618</v>
      </c>
      <c r="M14" s="110">
        <f t="shared" si="2"/>
        <v>4</v>
      </c>
      <c r="N14" s="241">
        <f t="shared" si="3"/>
        <v>618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120"/>
      <c r="F15" s="242"/>
      <c r="G15" s="114"/>
      <c r="H15" s="243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291" t="s">
        <v>10</v>
      </c>
      <c r="B16" s="77" t="s">
        <v>6</v>
      </c>
      <c r="C16" s="250">
        <v>0</v>
      </c>
      <c r="D16" s="251">
        <v>0</v>
      </c>
      <c r="E16" s="110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 t="shared" ref="M16:M18" si="4">SUM(E16,G16,I16,K16)</f>
        <v>0</v>
      </c>
      <c r="N16" s="241">
        <f t="shared" ref="N16:N18" si="5">SUM(F16,H16,J16,L16)</f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291"/>
      <c r="B17" s="77" t="s">
        <v>7</v>
      </c>
      <c r="C17" s="250">
        <v>0</v>
      </c>
      <c r="D17" s="251">
        <v>0</v>
      </c>
      <c r="E17" s="110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 t="shared" si="4"/>
        <v>0</v>
      </c>
      <c r="N17" s="241">
        <f t="shared" si="5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291"/>
      <c r="B18" s="77" t="s">
        <v>69</v>
      </c>
      <c r="C18" s="250">
        <v>0</v>
      </c>
      <c r="D18" s="251">
        <v>0</v>
      </c>
      <c r="E18" s="110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 t="shared" si="4"/>
        <v>0</v>
      </c>
      <c r="N18" s="241">
        <f t="shared" si="5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120"/>
      <c r="F19" s="242"/>
      <c r="G19" s="114"/>
      <c r="H19" s="243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291" t="s">
        <v>11</v>
      </c>
      <c r="B20" s="77" t="s">
        <v>6</v>
      </c>
      <c r="C20" s="250">
        <v>0</v>
      </c>
      <c r="D20" s="251">
        <v>0</v>
      </c>
      <c r="E20" s="110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 t="shared" ref="M20:M22" si="6">SUM(E20,G20,I20,K20)</f>
        <v>0</v>
      </c>
      <c r="N20" s="241">
        <f t="shared" ref="N20:N22" si="7">SUM(F20,H20,J20,L20)</f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291"/>
      <c r="B21" s="77" t="s">
        <v>7</v>
      </c>
      <c r="C21" s="250">
        <v>0</v>
      </c>
      <c r="D21" s="251">
        <v>0</v>
      </c>
      <c r="E21" s="110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0</v>
      </c>
      <c r="L21" s="109">
        <v>0</v>
      </c>
      <c r="M21" s="110">
        <f t="shared" si="6"/>
        <v>0</v>
      </c>
      <c r="N21" s="241">
        <f t="shared" si="7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291"/>
      <c r="B22" s="77" t="s">
        <v>69</v>
      </c>
      <c r="C22" s="250">
        <v>0</v>
      </c>
      <c r="D22" s="251">
        <v>0</v>
      </c>
      <c r="E22" s="110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 t="shared" si="6"/>
        <v>0</v>
      </c>
      <c r="N22" s="241">
        <f t="shared" si="7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120"/>
      <c r="F23" s="242"/>
      <c r="G23" s="114"/>
      <c r="H23" s="243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291" t="s">
        <v>12</v>
      </c>
      <c r="B24" s="77" t="s">
        <v>6</v>
      </c>
      <c r="C24" s="250">
        <v>12</v>
      </c>
      <c r="D24" s="251">
        <v>33771</v>
      </c>
      <c r="E24" s="110">
        <v>8</v>
      </c>
      <c r="F24" s="238">
        <v>73653</v>
      </c>
      <c r="G24" s="233">
        <v>2</v>
      </c>
      <c r="H24" s="239">
        <v>71349</v>
      </c>
      <c r="I24" s="106">
        <v>5</v>
      </c>
      <c r="J24" s="240">
        <v>2781</v>
      </c>
      <c r="K24" s="108">
        <v>6</v>
      </c>
      <c r="L24" s="109">
        <v>889</v>
      </c>
      <c r="M24" s="110">
        <f t="shared" ref="M24:M26" si="8">SUM(E24,G24,I24,K24)</f>
        <v>21</v>
      </c>
      <c r="N24" s="241">
        <f t="shared" ref="N24:N26" si="9">SUM(F24,H24,J24,L24)</f>
        <v>148672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291"/>
      <c r="B25" s="77" t="s">
        <v>7</v>
      </c>
      <c r="C25" s="250">
        <v>45</v>
      </c>
      <c r="D25" s="251">
        <v>2794</v>
      </c>
      <c r="E25" s="110">
        <v>7</v>
      </c>
      <c r="F25" s="238">
        <v>815</v>
      </c>
      <c r="G25" s="233">
        <v>9</v>
      </c>
      <c r="H25" s="239">
        <v>2400</v>
      </c>
      <c r="I25" s="106">
        <v>13</v>
      </c>
      <c r="J25" s="240">
        <v>36648</v>
      </c>
      <c r="K25" s="108">
        <v>6</v>
      </c>
      <c r="L25" s="109">
        <v>1167</v>
      </c>
      <c r="M25" s="110">
        <f t="shared" si="8"/>
        <v>35</v>
      </c>
      <c r="N25" s="241">
        <f t="shared" si="9"/>
        <v>41030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291"/>
      <c r="B26" s="77" t="s">
        <v>69</v>
      </c>
      <c r="C26" s="254">
        <v>60</v>
      </c>
      <c r="D26" s="255">
        <v>32470</v>
      </c>
      <c r="E26" s="110">
        <v>8</v>
      </c>
      <c r="F26" s="238">
        <v>574</v>
      </c>
      <c r="G26" s="233">
        <v>25</v>
      </c>
      <c r="H26" s="239">
        <v>20017</v>
      </c>
      <c r="I26" s="106">
        <v>8</v>
      </c>
      <c r="J26" s="240">
        <v>2100</v>
      </c>
      <c r="K26" s="108">
        <v>16</v>
      </c>
      <c r="L26" s="109">
        <v>2985</v>
      </c>
      <c r="M26" s="110">
        <f t="shared" si="8"/>
        <v>57</v>
      </c>
      <c r="N26" s="241">
        <f t="shared" si="9"/>
        <v>25676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120"/>
      <c r="F27" s="242"/>
      <c r="G27" s="114"/>
      <c r="H27" s="243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291" t="s">
        <v>13</v>
      </c>
      <c r="B28" s="77" t="s">
        <v>6</v>
      </c>
      <c r="C28" s="250">
        <v>1</v>
      </c>
      <c r="D28" s="251">
        <v>2862</v>
      </c>
      <c r="E28" s="110">
        <v>0</v>
      </c>
      <c r="F28" s="238">
        <v>0</v>
      </c>
      <c r="G28" s="104">
        <v>0</v>
      </c>
      <c r="H28" s="246">
        <v>0</v>
      </c>
      <c r="I28" s="106">
        <v>0</v>
      </c>
      <c r="J28" s="240">
        <v>0</v>
      </c>
      <c r="K28" s="108">
        <v>0</v>
      </c>
      <c r="L28" s="109">
        <v>0</v>
      </c>
      <c r="M28" s="110">
        <f t="shared" ref="M28:M30" si="10">SUM(E28,G28,I28,K28)</f>
        <v>0</v>
      </c>
      <c r="N28" s="241">
        <f t="shared" ref="N28:N30" si="11">SUM(F28,H28,J28,L28)</f>
        <v>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291"/>
      <c r="B29" s="77" t="s">
        <v>7</v>
      </c>
      <c r="C29" s="250">
        <v>0</v>
      </c>
      <c r="D29" s="251">
        <v>0</v>
      </c>
      <c r="E29" s="110">
        <v>0</v>
      </c>
      <c r="F29" s="238">
        <v>0</v>
      </c>
      <c r="G29" s="104">
        <v>0</v>
      </c>
      <c r="H29" s="246">
        <v>0</v>
      </c>
      <c r="I29" s="106">
        <v>0</v>
      </c>
      <c r="J29" s="240">
        <v>0</v>
      </c>
      <c r="K29" s="108">
        <v>0</v>
      </c>
      <c r="L29" s="109">
        <v>0</v>
      </c>
      <c r="M29" s="110">
        <f t="shared" si="10"/>
        <v>0</v>
      </c>
      <c r="N29" s="241">
        <f t="shared" si="11"/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291"/>
      <c r="B30" s="77" t="s">
        <v>69</v>
      </c>
      <c r="C30" s="250">
        <v>0</v>
      </c>
      <c r="D30" s="251">
        <v>0</v>
      </c>
      <c r="E30" s="110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 t="shared" si="10"/>
        <v>0</v>
      </c>
      <c r="N30" s="241">
        <f t="shared" si="11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120"/>
      <c r="F31" s="242"/>
      <c r="G31" s="114"/>
      <c r="H31" s="243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291" t="s">
        <v>14</v>
      </c>
      <c r="B32" s="77" t="s">
        <v>6</v>
      </c>
      <c r="C32" s="250">
        <v>0</v>
      </c>
      <c r="D32" s="251">
        <v>0</v>
      </c>
      <c r="E32" s="110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 t="shared" ref="M32:M34" si="12">SUM(E32,G32,I32,K32)</f>
        <v>0</v>
      </c>
      <c r="N32" s="241">
        <f t="shared" ref="N32:N34" si="13">SUM(F32,H32,J32,L32)</f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291" t="s">
        <v>15</v>
      </c>
      <c r="B33" s="77" t="s">
        <v>7</v>
      </c>
      <c r="C33" s="250">
        <v>0</v>
      </c>
      <c r="D33" s="251">
        <v>0</v>
      </c>
      <c r="E33" s="110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 t="shared" si="12"/>
        <v>0</v>
      </c>
      <c r="N33" s="241">
        <f t="shared" si="13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291"/>
      <c r="B34" s="77" t="s">
        <v>69</v>
      </c>
      <c r="C34" s="250">
        <v>0</v>
      </c>
      <c r="D34" s="251">
        <v>0</v>
      </c>
      <c r="E34" s="110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 t="shared" si="12"/>
        <v>0</v>
      </c>
      <c r="N34" s="241">
        <f t="shared" si="13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120"/>
      <c r="F35" s="242"/>
      <c r="G35" s="114"/>
      <c r="H35" s="243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291" t="s">
        <v>19</v>
      </c>
      <c r="B36" s="77" t="s">
        <v>6</v>
      </c>
      <c r="C36" s="250">
        <v>0</v>
      </c>
      <c r="D36" s="251">
        <v>0</v>
      </c>
      <c r="E36" s="110">
        <v>0</v>
      </c>
      <c r="F36" s="238">
        <v>0</v>
      </c>
      <c r="G36" s="104">
        <v>0</v>
      </c>
      <c r="H36" s="246">
        <v>0</v>
      </c>
      <c r="I36" s="106">
        <v>37</v>
      </c>
      <c r="J36" s="240">
        <v>3142</v>
      </c>
      <c r="K36" s="108">
        <v>70</v>
      </c>
      <c r="L36" s="236">
        <v>65296</v>
      </c>
      <c r="M36" s="110">
        <f t="shared" ref="M36:M38" si="14">SUM(E36,G36,I36,K36)</f>
        <v>107</v>
      </c>
      <c r="N36" s="241">
        <f t="shared" ref="N36:N38" si="15">SUM(F36,H36,J36,L36)</f>
        <v>68438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291"/>
      <c r="B37" s="77" t="s">
        <v>7</v>
      </c>
      <c r="C37" s="250">
        <v>0</v>
      </c>
      <c r="D37" s="251">
        <v>0</v>
      </c>
      <c r="E37" s="110">
        <v>0</v>
      </c>
      <c r="F37" s="238">
        <v>0</v>
      </c>
      <c r="G37" s="104">
        <v>0</v>
      </c>
      <c r="H37" s="246">
        <v>0</v>
      </c>
      <c r="I37" s="106">
        <v>0</v>
      </c>
      <c r="J37" s="240">
        <v>0</v>
      </c>
      <c r="K37" s="108">
        <v>0</v>
      </c>
      <c r="L37" s="109">
        <v>0</v>
      </c>
      <c r="M37" s="110">
        <f t="shared" si="14"/>
        <v>0</v>
      </c>
      <c r="N37" s="241">
        <f t="shared" si="15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291"/>
      <c r="B38" s="77" t="s">
        <v>69</v>
      </c>
      <c r="C38" s="250">
        <v>0</v>
      </c>
      <c r="D38" s="251">
        <v>0</v>
      </c>
      <c r="E38" s="110">
        <v>0</v>
      </c>
      <c r="F38" s="238">
        <v>0</v>
      </c>
      <c r="G38" s="104">
        <v>0</v>
      </c>
      <c r="H38" s="246">
        <v>0</v>
      </c>
      <c r="I38" s="106">
        <v>0</v>
      </c>
      <c r="J38" s="240">
        <v>0</v>
      </c>
      <c r="K38" s="108">
        <v>0</v>
      </c>
      <c r="L38" s="109">
        <v>0</v>
      </c>
      <c r="M38" s="110">
        <f t="shared" si="14"/>
        <v>0</v>
      </c>
      <c r="N38" s="241">
        <f t="shared" si="15"/>
        <v>0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120"/>
      <c r="F39" s="242"/>
      <c r="G39" s="114"/>
      <c r="H39" s="243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291" t="s">
        <v>55</v>
      </c>
      <c r="B40" s="77"/>
      <c r="C40" s="250">
        <v>36</v>
      </c>
      <c r="D40" s="251">
        <v>72277</v>
      </c>
      <c r="E40" s="110">
        <v>14</v>
      </c>
      <c r="F40" s="238">
        <v>35192</v>
      </c>
      <c r="G40" s="233">
        <v>17</v>
      </c>
      <c r="H40" s="239">
        <v>8761</v>
      </c>
      <c r="I40" s="106">
        <v>11</v>
      </c>
      <c r="J40" s="240">
        <v>21395</v>
      </c>
      <c r="K40" s="122">
        <v>13</v>
      </c>
      <c r="L40" s="123">
        <v>6323</v>
      </c>
      <c r="M40" s="110">
        <f t="shared" ref="M40:N40" si="16">SUM(E40,G40,I40,K40)</f>
        <v>55</v>
      </c>
      <c r="N40" s="241">
        <f t="shared" si="16"/>
        <v>71671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120"/>
      <c r="F41" s="242"/>
      <c r="G41" s="114"/>
      <c r="H41" s="243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291" t="s">
        <v>16</v>
      </c>
      <c r="B42" s="77"/>
      <c r="C42" s="250">
        <v>353</v>
      </c>
      <c r="D42" s="251">
        <v>26884</v>
      </c>
      <c r="E42" s="110">
        <v>81</v>
      </c>
      <c r="F42" s="238">
        <v>3298</v>
      </c>
      <c r="G42" s="104">
        <v>105</v>
      </c>
      <c r="H42" s="246">
        <v>8291</v>
      </c>
      <c r="I42" s="106">
        <v>95</v>
      </c>
      <c r="J42" s="240">
        <v>141447</v>
      </c>
      <c r="K42" s="122">
        <v>23</v>
      </c>
      <c r="L42" s="236">
        <v>155</v>
      </c>
      <c r="M42" s="110">
        <f t="shared" ref="M42:N42" si="17">SUM(E42,G42,I42,K42)</f>
        <v>304</v>
      </c>
      <c r="N42" s="241">
        <f t="shared" si="17"/>
        <v>153191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120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293" t="s">
        <v>0</v>
      </c>
      <c r="B44" s="88"/>
      <c r="C44" s="258">
        <f>SUM(C8:C42)</f>
        <v>927</v>
      </c>
      <c r="D44" s="259">
        <f>SUM(D8:D43)</f>
        <v>262716</v>
      </c>
      <c r="E44" s="299">
        <f>SUM(E8:E42)</f>
        <v>220</v>
      </c>
      <c r="F44" s="248">
        <f t="shared" ref="F44:K44" si="18">SUM(F8:F42)</f>
        <v>141657</v>
      </c>
      <c r="G44" s="212">
        <f t="shared" si="18"/>
        <v>280</v>
      </c>
      <c r="H44" s="248">
        <f>SUM(H8:H42)</f>
        <v>138944</v>
      </c>
      <c r="I44" s="212">
        <f t="shared" si="18"/>
        <v>252</v>
      </c>
      <c r="J44" s="248">
        <f>SUM(J8:J42)</f>
        <v>226878</v>
      </c>
      <c r="K44" s="212">
        <f t="shared" si="18"/>
        <v>222</v>
      </c>
      <c r="L44" s="248">
        <f>SUM(L8:L42)</f>
        <v>143115</v>
      </c>
      <c r="M44" s="217">
        <f>SUM(M8:M42)</f>
        <v>974</v>
      </c>
      <c r="N44" s="249">
        <f t="shared" ref="N44" si="19">SUM(N8:N42)</f>
        <v>650594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25" right="0.25" top="0.75" bottom="0.75" header="0.3" footer="0.3"/>
  <pageSetup scale="31" orientation="portrait" r:id="rId1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48"/>
  <sheetViews>
    <sheetView zoomScaleNormal="100" workbookViewId="0">
      <pane xSplit="4" ySplit="7" topLeftCell="G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147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146</v>
      </c>
      <c r="D5" s="326"/>
      <c r="E5" s="327" t="s">
        <v>142</v>
      </c>
      <c r="F5" s="328"/>
      <c r="G5" s="329" t="s">
        <v>143</v>
      </c>
      <c r="H5" s="328"/>
      <c r="I5" s="329" t="s">
        <v>144</v>
      </c>
      <c r="J5" s="328"/>
      <c r="K5" s="329" t="s">
        <v>145</v>
      </c>
      <c r="L5" s="330"/>
      <c r="M5" s="331" t="s">
        <v>148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296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297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298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291" t="s">
        <v>1</v>
      </c>
      <c r="B8" s="77" t="s">
        <v>6</v>
      </c>
      <c r="C8" s="250">
        <v>143</v>
      </c>
      <c r="D8" s="251">
        <v>40864</v>
      </c>
      <c r="E8" s="110">
        <v>68</v>
      </c>
      <c r="F8" s="238">
        <v>20296</v>
      </c>
      <c r="G8" s="233">
        <v>87</v>
      </c>
      <c r="H8" s="239">
        <v>27272</v>
      </c>
      <c r="I8" s="106">
        <v>90</v>
      </c>
      <c r="J8" s="240">
        <v>23457</v>
      </c>
      <c r="K8" s="108">
        <v>43</v>
      </c>
      <c r="L8" s="109">
        <v>13646</v>
      </c>
      <c r="M8" s="110">
        <f>SUM(E8,G8,I8,K8)</f>
        <v>288</v>
      </c>
      <c r="N8" s="241">
        <f>SUM(F8,H8,J8,L8)</f>
        <v>84671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291"/>
      <c r="B9" s="77" t="s">
        <v>7</v>
      </c>
      <c r="C9" s="250">
        <v>59</v>
      </c>
      <c r="D9" s="251">
        <v>3811</v>
      </c>
      <c r="E9" s="110">
        <v>17</v>
      </c>
      <c r="F9" s="238">
        <v>1111</v>
      </c>
      <c r="G9" s="233">
        <v>33</v>
      </c>
      <c r="H9" s="239">
        <v>1791</v>
      </c>
      <c r="I9" s="106">
        <v>42</v>
      </c>
      <c r="J9" s="240">
        <v>2630</v>
      </c>
      <c r="K9" s="108">
        <v>7</v>
      </c>
      <c r="L9" s="109">
        <v>228</v>
      </c>
      <c r="M9" s="110">
        <f t="shared" ref="M9:M42" si="0">SUM(E9,G9,I9,K9)</f>
        <v>99</v>
      </c>
      <c r="N9" s="241">
        <f t="shared" ref="N9:N40" si="1">SUM(F9,H9,J9,L9)</f>
        <v>5760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291"/>
      <c r="B10" s="77" t="s">
        <v>69</v>
      </c>
      <c r="C10" s="250">
        <v>28</v>
      </c>
      <c r="D10" s="251">
        <v>2979</v>
      </c>
      <c r="E10" s="110">
        <v>8</v>
      </c>
      <c r="F10" s="238">
        <v>641</v>
      </c>
      <c r="G10" s="233">
        <v>9</v>
      </c>
      <c r="H10" s="239">
        <v>311</v>
      </c>
      <c r="I10" s="106">
        <v>11</v>
      </c>
      <c r="J10" s="240">
        <v>129</v>
      </c>
      <c r="K10" s="108">
        <v>5</v>
      </c>
      <c r="L10" s="109">
        <v>146</v>
      </c>
      <c r="M10" s="110">
        <f t="shared" si="0"/>
        <v>33</v>
      </c>
      <c r="N10" s="241">
        <f t="shared" si="1"/>
        <v>1227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120"/>
      <c r="F11" s="242"/>
      <c r="G11" s="114"/>
      <c r="H11" s="243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291" t="s">
        <v>8</v>
      </c>
      <c r="B12" s="77" t="s">
        <v>6</v>
      </c>
      <c r="C12" s="250">
        <v>0</v>
      </c>
      <c r="D12" s="251">
        <v>0</v>
      </c>
      <c r="E12" s="110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 t="shared" si="0"/>
        <v>0</v>
      </c>
      <c r="N12" s="241">
        <f t="shared" si="1"/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291" t="s">
        <v>9</v>
      </c>
      <c r="B13" s="77" t="s">
        <v>7</v>
      </c>
      <c r="C13" s="250">
        <v>0</v>
      </c>
      <c r="D13" s="251">
        <v>0</v>
      </c>
      <c r="E13" s="110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0</v>
      </c>
      <c r="L13" s="109">
        <v>0</v>
      </c>
      <c r="M13" s="110">
        <f t="shared" si="0"/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291"/>
      <c r="B14" s="77" t="s">
        <v>69</v>
      </c>
      <c r="C14" s="250">
        <v>0</v>
      </c>
      <c r="D14" s="251">
        <v>0</v>
      </c>
      <c r="E14" s="110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0</v>
      </c>
      <c r="L14" s="109">
        <v>0</v>
      </c>
      <c r="M14" s="110">
        <f t="shared" si="0"/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120"/>
      <c r="F15" s="242"/>
      <c r="G15" s="114"/>
      <c r="H15" s="243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291" t="s">
        <v>10</v>
      </c>
      <c r="B16" s="77" t="s">
        <v>6</v>
      </c>
      <c r="C16" s="250">
        <v>0</v>
      </c>
      <c r="D16" s="251">
        <v>0</v>
      </c>
      <c r="E16" s="110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 t="shared" si="0"/>
        <v>0</v>
      </c>
      <c r="N16" s="241">
        <f t="shared" si="1"/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291"/>
      <c r="B17" s="77" t="s">
        <v>7</v>
      </c>
      <c r="C17" s="250">
        <v>0</v>
      </c>
      <c r="D17" s="251">
        <v>0</v>
      </c>
      <c r="E17" s="110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 t="shared" si="0"/>
        <v>0</v>
      </c>
      <c r="N17" s="241">
        <f t="shared" si="1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291"/>
      <c r="B18" s="77" t="s">
        <v>69</v>
      </c>
      <c r="C18" s="250">
        <v>0</v>
      </c>
      <c r="D18" s="251">
        <v>0</v>
      </c>
      <c r="E18" s="110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 t="shared" si="0"/>
        <v>0</v>
      </c>
      <c r="N18" s="241">
        <f t="shared" si="1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120"/>
      <c r="F19" s="242"/>
      <c r="G19" s="114"/>
      <c r="H19" s="243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291" t="s">
        <v>11</v>
      </c>
      <c r="B20" s="77" t="s">
        <v>6</v>
      </c>
      <c r="C20" s="250">
        <v>0</v>
      </c>
      <c r="D20" s="251">
        <v>0</v>
      </c>
      <c r="E20" s="110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 t="shared" si="0"/>
        <v>0</v>
      </c>
      <c r="N20" s="241">
        <f t="shared" si="1"/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291"/>
      <c r="B21" s="77" t="s">
        <v>7</v>
      </c>
      <c r="C21" s="250">
        <v>0</v>
      </c>
      <c r="D21" s="251">
        <v>0</v>
      </c>
      <c r="E21" s="110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0</v>
      </c>
      <c r="L21" s="109">
        <v>0</v>
      </c>
      <c r="M21" s="110">
        <f t="shared" si="0"/>
        <v>0</v>
      </c>
      <c r="N21" s="241">
        <f t="shared" si="1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291"/>
      <c r="B22" s="77" t="s">
        <v>69</v>
      </c>
      <c r="C22" s="250">
        <v>0</v>
      </c>
      <c r="D22" s="251">
        <v>0</v>
      </c>
      <c r="E22" s="110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 t="shared" si="0"/>
        <v>0</v>
      </c>
      <c r="N22" s="241">
        <f t="shared" si="1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120"/>
      <c r="F23" s="242"/>
      <c r="G23" s="114"/>
      <c r="H23" s="243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291" t="s">
        <v>12</v>
      </c>
      <c r="B24" s="77" t="s">
        <v>6</v>
      </c>
      <c r="C24" s="250">
        <v>11</v>
      </c>
      <c r="D24" s="251">
        <v>136125</v>
      </c>
      <c r="E24" s="110">
        <v>2</v>
      </c>
      <c r="F24" s="238">
        <v>7029</v>
      </c>
      <c r="G24" s="233">
        <v>4</v>
      </c>
      <c r="H24" s="239">
        <v>5012</v>
      </c>
      <c r="I24" s="106">
        <v>4</v>
      </c>
      <c r="J24" s="240">
        <v>10153</v>
      </c>
      <c r="K24" s="108">
        <v>2</v>
      </c>
      <c r="L24" s="109">
        <v>11577</v>
      </c>
      <c r="M24" s="110">
        <f t="shared" si="0"/>
        <v>12</v>
      </c>
      <c r="N24" s="241">
        <f t="shared" si="1"/>
        <v>33771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291"/>
      <c r="B25" s="77" t="s">
        <v>7</v>
      </c>
      <c r="C25" s="250">
        <v>26</v>
      </c>
      <c r="D25" s="251">
        <v>5977</v>
      </c>
      <c r="E25" s="110">
        <v>13</v>
      </c>
      <c r="F25" s="238">
        <v>1115</v>
      </c>
      <c r="G25" s="233">
        <v>10</v>
      </c>
      <c r="H25" s="239">
        <v>483</v>
      </c>
      <c r="I25" s="106">
        <v>11</v>
      </c>
      <c r="J25" s="240">
        <v>637</v>
      </c>
      <c r="K25" s="108">
        <v>11</v>
      </c>
      <c r="L25" s="109">
        <v>559</v>
      </c>
      <c r="M25" s="110">
        <f t="shared" si="0"/>
        <v>45</v>
      </c>
      <c r="N25" s="241">
        <f t="shared" si="1"/>
        <v>2794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291"/>
      <c r="B26" s="77" t="s">
        <v>69</v>
      </c>
      <c r="C26" s="254">
        <v>71</v>
      </c>
      <c r="D26" s="255">
        <v>20355</v>
      </c>
      <c r="E26" s="110">
        <v>19</v>
      </c>
      <c r="F26" s="238">
        <v>7800</v>
      </c>
      <c r="G26" s="233">
        <v>17</v>
      </c>
      <c r="H26" s="239">
        <v>5504</v>
      </c>
      <c r="I26" s="106">
        <v>11</v>
      </c>
      <c r="J26" s="240">
        <v>5027</v>
      </c>
      <c r="K26" s="108">
        <v>13</v>
      </c>
      <c r="L26" s="109">
        <v>14139</v>
      </c>
      <c r="M26" s="110">
        <f t="shared" si="0"/>
        <v>60</v>
      </c>
      <c r="N26" s="241">
        <f t="shared" si="1"/>
        <v>32470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120"/>
      <c r="F27" s="242"/>
      <c r="G27" s="114"/>
      <c r="H27" s="243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291" t="s">
        <v>13</v>
      </c>
      <c r="B28" s="77" t="s">
        <v>6</v>
      </c>
      <c r="C28" s="250">
        <v>3</v>
      </c>
      <c r="D28" s="251">
        <v>2410</v>
      </c>
      <c r="E28" s="110">
        <v>0</v>
      </c>
      <c r="F28" s="238">
        <v>0</v>
      </c>
      <c r="G28" s="104">
        <v>0</v>
      </c>
      <c r="H28" s="246">
        <v>0</v>
      </c>
      <c r="I28" s="106">
        <v>1</v>
      </c>
      <c r="J28" s="240">
        <v>2862</v>
      </c>
      <c r="K28" s="108">
        <v>0</v>
      </c>
      <c r="L28" s="109">
        <v>0</v>
      </c>
      <c r="M28" s="110">
        <f t="shared" si="0"/>
        <v>1</v>
      </c>
      <c r="N28" s="241">
        <f t="shared" si="1"/>
        <v>2862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291"/>
      <c r="B29" s="77" t="s">
        <v>7</v>
      </c>
      <c r="C29" s="250">
        <v>0</v>
      </c>
      <c r="D29" s="251">
        <v>0</v>
      </c>
      <c r="E29" s="110">
        <v>0</v>
      </c>
      <c r="F29" s="238">
        <v>0</v>
      </c>
      <c r="G29" s="104">
        <v>0</v>
      </c>
      <c r="H29" s="246">
        <v>0</v>
      </c>
      <c r="I29" s="106">
        <v>0</v>
      </c>
      <c r="J29" s="240">
        <v>0</v>
      </c>
      <c r="K29" s="108">
        <v>0</v>
      </c>
      <c r="L29" s="109">
        <v>0</v>
      </c>
      <c r="M29" s="110">
        <f t="shared" si="0"/>
        <v>0</v>
      </c>
      <c r="N29" s="241">
        <f t="shared" si="1"/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291"/>
      <c r="B30" s="77" t="s">
        <v>69</v>
      </c>
      <c r="C30" s="250">
        <v>0</v>
      </c>
      <c r="D30" s="251">
        <v>0</v>
      </c>
      <c r="E30" s="110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 t="shared" si="0"/>
        <v>0</v>
      </c>
      <c r="N30" s="241">
        <f t="shared" si="1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120"/>
      <c r="F31" s="242"/>
      <c r="G31" s="114"/>
      <c r="H31" s="243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291" t="s">
        <v>14</v>
      </c>
      <c r="B32" s="77" t="s">
        <v>6</v>
      </c>
      <c r="C32" s="250">
        <v>0</v>
      </c>
      <c r="D32" s="251">
        <v>0</v>
      </c>
      <c r="E32" s="110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 t="shared" si="0"/>
        <v>0</v>
      </c>
      <c r="N32" s="241">
        <f t="shared" si="1"/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291" t="s">
        <v>15</v>
      </c>
      <c r="B33" s="77" t="s">
        <v>7</v>
      </c>
      <c r="C33" s="250">
        <v>0</v>
      </c>
      <c r="D33" s="251">
        <v>0</v>
      </c>
      <c r="E33" s="110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 t="shared" si="0"/>
        <v>0</v>
      </c>
      <c r="N33" s="241">
        <f t="shared" si="1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291"/>
      <c r="B34" s="77" t="s">
        <v>69</v>
      </c>
      <c r="C34" s="250">
        <v>0</v>
      </c>
      <c r="D34" s="251">
        <v>0</v>
      </c>
      <c r="E34" s="110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 t="shared" si="0"/>
        <v>0</v>
      </c>
      <c r="N34" s="241">
        <f t="shared" si="1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120"/>
      <c r="F35" s="242"/>
      <c r="G35" s="114"/>
      <c r="H35" s="243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291" t="s">
        <v>19</v>
      </c>
      <c r="B36" s="77" t="s">
        <v>6</v>
      </c>
      <c r="C36" s="250">
        <v>115</v>
      </c>
      <c r="D36" s="251">
        <v>34981</v>
      </c>
      <c r="E36" s="110">
        <v>0</v>
      </c>
      <c r="F36" s="238">
        <v>0</v>
      </c>
      <c r="G36" s="104">
        <v>0</v>
      </c>
      <c r="H36" s="246">
        <v>0</v>
      </c>
      <c r="I36" s="106">
        <v>0</v>
      </c>
      <c r="J36" s="240">
        <v>0</v>
      </c>
      <c r="K36" s="108">
        <v>0</v>
      </c>
      <c r="L36" s="236">
        <v>0</v>
      </c>
      <c r="M36" s="110">
        <f t="shared" si="0"/>
        <v>0</v>
      </c>
      <c r="N36" s="241">
        <f t="shared" si="1"/>
        <v>0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291"/>
      <c r="B37" s="77" t="s">
        <v>7</v>
      </c>
      <c r="C37" s="250">
        <v>0</v>
      </c>
      <c r="D37" s="251">
        <v>0</v>
      </c>
      <c r="E37" s="110">
        <v>0</v>
      </c>
      <c r="F37" s="238">
        <v>0</v>
      </c>
      <c r="G37" s="104">
        <v>0</v>
      </c>
      <c r="H37" s="246">
        <v>0</v>
      </c>
      <c r="I37" s="106">
        <v>0</v>
      </c>
      <c r="J37" s="240">
        <v>0</v>
      </c>
      <c r="K37" s="108">
        <v>0</v>
      </c>
      <c r="L37" s="109">
        <v>0</v>
      </c>
      <c r="M37" s="110">
        <f t="shared" si="0"/>
        <v>0</v>
      </c>
      <c r="N37" s="241">
        <f t="shared" si="1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291"/>
      <c r="B38" s="77" t="s">
        <v>69</v>
      </c>
      <c r="C38" s="250">
        <v>0</v>
      </c>
      <c r="D38" s="251">
        <v>0</v>
      </c>
      <c r="E38" s="110">
        <v>0</v>
      </c>
      <c r="F38" s="238">
        <v>0</v>
      </c>
      <c r="G38" s="104">
        <v>0</v>
      </c>
      <c r="H38" s="246">
        <v>0</v>
      </c>
      <c r="I38" s="106">
        <v>0</v>
      </c>
      <c r="J38" s="240">
        <v>0</v>
      </c>
      <c r="K38" s="108">
        <v>0</v>
      </c>
      <c r="L38" s="109">
        <v>0</v>
      </c>
      <c r="M38" s="110">
        <f t="shared" si="0"/>
        <v>0</v>
      </c>
      <c r="N38" s="241">
        <f t="shared" si="1"/>
        <v>0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120"/>
      <c r="F39" s="242"/>
      <c r="G39" s="114"/>
      <c r="H39" s="243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291" t="s">
        <v>55</v>
      </c>
      <c r="B40" s="77"/>
      <c r="C40" s="250">
        <v>45</v>
      </c>
      <c r="D40" s="251">
        <v>59437</v>
      </c>
      <c r="E40" s="110">
        <v>9</v>
      </c>
      <c r="F40" s="238">
        <v>21030</v>
      </c>
      <c r="G40" s="233">
        <v>10</v>
      </c>
      <c r="H40" s="239">
        <v>20514</v>
      </c>
      <c r="I40" s="106">
        <v>9</v>
      </c>
      <c r="J40" s="240">
        <v>21435</v>
      </c>
      <c r="K40" s="122">
        <v>8</v>
      </c>
      <c r="L40" s="123">
        <v>9298</v>
      </c>
      <c r="M40" s="110">
        <f t="shared" si="0"/>
        <v>36</v>
      </c>
      <c r="N40" s="241">
        <f t="shared" si="1"/>
        <v>72277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120"/>
      <c r="F41" s="242"/>
      <c r="G41" s="114"/>
      <c r="H41" s="243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291" t="s">
        <v>16</v>
      </c>
      <c r="B42" s="77"/>
      <c r="C42" s="250">
        <v>145</v>
      </c>
      <c r="D42" s="251">
        <v>9564</v>
      </c>
      <c r="E42" s="110">
        <v>94</v>
      </c>
      <c r="F42" s="238">
        <v>2395</v>
      </c>
      <c r="G42" s="104">
        <v>87</v>
      </c>
      <c r="H42" s="246">
        <v>12181</v>
      </c>
      <c r="I42" s="106">
        <v>103</v>
      </c>
      <c r="J42" s="240">
        <v>10510</v>
      </c>
      <c r="K42" s="122">
        <v>69</v>
      </c>
      <c r="L42" s="236">
        <v>1798</v>
      </c>
      <c r="M42" s="110">
        <f t="shared" si="0"/>
        <v>353</v>
      </c>
      <c r="N42" s="241">
        <f>SUM(F42,H42,J42,L42)</f>
        <v>26884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120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293" t="s">
        <v>0</v>
      </c>
      <c r="B44" s="88"/>
      <c r="C44" s="258">
        <f>SUM(C8:C42)</f>
        <v>646</v>
      </c>
      <c r="D44" s="259">
        <f>SUM(D8:D43)</f>
        <v>316503</v>
      </c>
      <c r="E44" s="299">
        <f>SUM(E8:E42)</f>
        <v>230</v>
      </c>
      <c r="F44" s="248">
        <f t="shared" ref="F44:K44" si="2">SUM(F8:F42)</f>
        <v>61417</v>
      </c>
      <c r="G44" s="212">
        <f t="shared" si="2"/>
        <v>257</v>
      </c>
      <c r="H44" s="248">
        <f>SUM(H8:H42)</f>
        <v>73068</v>
      </c>
      <c r="I44" s="212">
        <f t="shared" si="2"/>
        <v>282</v>
      </c>
      <c r="J44" s="248">
        <f>SUM(J8:J42)</f>
        <v>76840</v>
      </c>
      <c r="K44" s="212">
        <f t="shared" si="2"/>
        <v>158</v>
      </c>
      <c r="L44" s="248">
        <f>SUM(L8:L42)</f>
        <v>51391</v>
      </c>
      <c r="M44" s="217">
        <f>SUM(M8:M42)</f>
        <v>927</v>
      </c>
      <c r="N44" s="249">
        <f t="shared" ref="N44" si="3">SUM(N8:N42)</f>
        <v>262716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7" right="0.7" top="0.75" bottom="0.75" header="0.3" footer="0.3"/>
  <pageSetup scale="77" orientation="landscape" r:id="rId1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8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135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136</v>
      </c>
      <c r="D5" s="326"/>
      <c r="E5" s="327" t="s">
        <v>137</v>
      </c>
      <c r="F5" s="328"/>
      <c r="G5" s="329" t="s">
        <v>138</v>
      </c>
      <c r="H5" s="328"/>
      <c r="I5" s="329" t="s">
        <v>139</v>
      </c>
      <c r="J5" s="328"/>
      <c r="K5" s="329" t="s">
        <v>140</v>
      </c>
      <c r="L5" s="330"/>
      <c r="M5" s="331" t="s">
        <v>146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296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297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298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291" t="s">
        <v>1</v>
      </c>
      <c r="B8" s="77" t="s">
        <v>6</v>
      </c>
      <c r="C8" s="250">
        <v>193</v>
      </c>
      <c r="D8" s="251">
        <v>58689</v>
      </c>
      <c r="E8" s="110">
        <v>40</v>
      </c>
      <c r="F8" s="238">
        <v>9405</v>
      </c>
      <c r="G8" s="233">
        <v>28</v>
      </c>
      <c r="H8" s="239">
        <v>6545</v>
      </c>
      <c r="I8" s="106">
        <v>25</v>
      </c>
      <c r="J8" s="240">
        <v>6758</v>
      </c>
      <c r="K8" s="108">
        <v>50</v>
      </c>
      <c r="L8" s="109">
        <v>18156</v>
      </c>
      <c r="M8" s="110">
        <f>SUM(E8,G8,I8,K8)</f>
        <v>143</v>
      </c>
      <c r="N8" s="241">
        <f>SUM(F8,H8,J8,L8)</f>
        <v>40864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291"/>
      <c r="B9" s="77" t="s">
        <v>7</v>
      </c>
      <c r="C9" s="250">
        <v>54</v>
      </c>
      <c r="D9" s="251">
        <v>2978</v>
      </c>
      <c r="E9" s="110">
        <v>21</v>
      </c>
      <c r="F9" s="238">
        <v>1725</v>
      </c>
      <c r="G9" s="233">
        <v>8</v>
      </c>
      <c r="H9" s="239">
        <v>504</v>
      </c>
      <c r="I9" s="106">
        <v>6</v>
      </c>
      <c r="J9" s="240">
        <v>359</v>
      </c>
      <c r="K9" s="108">
        <v>24</v>
      </c>
      <c r="L9" s="109">
        <v>1223</v>
      </c>
      <c r="M9" s="110">
        <f>SUM(E9,G9,I9,K9)</f>
        <v>59</v>
      </c>
      <c r="N9" s="241">
        <f t="shared" ref="N9:N10" si="0">SUM(F9,H9,J9,L9)</f>
        <v>3811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291"/>
      <c r="B10" s="77" t="s">
        <v>69</v>
      </c>
      <c r="C10" s="250">
        <v>32</v>
      </c>
      <c r="D10" s="251">
        <v>2020</v>
      </c>
      <c r="E10" s="110">
        <v>14</v>
      </c>
      <c r="F10" s="238">
        <v>1141</v>
      </c>
      <c r="G10" s="233">
        <v>5</v>
      </c>
      <c r="H10" s="239">
        <v>171</v>
      </c>
      <c r="I10" s="106">
        <v>4</v>
      </c>
      <c r="J10" s="240">
        <v>58</v>
      </c>
      <c r="K10" s="108">
        <v>5</v>
      </c>
      <c r="L10" s="109">
        <v>1609</v>
      </c>
      <c r="M10" s="110">
        <f>SUM(E10,G10,I10,K10)</f>
        <v>28</v>
      </c>
      <c r="N10" s="241">
        <f t="shared" si="0"/>
        <v>2979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120"/>
      <c r="F11" s="242"/>
      <c r="G11" s="114"/>
      <c r="H11" s="243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291" t="s">
        <v>8</v>
      </c>
      <c r="B12" s="77" t="s">
        <v>6</v>
      </c>
      <c r="C12" s="250">
        <v>0</v>
      </c>
      <c r="D12" s="251">
        <v>0</v>
      </c>
      <c r="E12" s="110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>SUM(E12,G12,I12,K12)</f>
        <v>0</v>
      </c>
      <c r="N12" s="241">
        <f t="shared" ref="N12:N14" si="1">SUM(F12,H12,J12,L12)</f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291" t="s">
        <v>9</v>
      </c>
      <c r="B13" s="77" t="s">
        <v>7</v>
      </c>
      <c r="C13" s="250">
        <v>0</v>
      </c>
      <c r="D13" s="251">
        <v>0</v>
      </c>
      <c r="E13" s="110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0</v>
      </c>
      <c r="L13" s="109">
        <v>0</v>
      </c>
      <c r="M13" s="110">
        <f>SUM(E13,G13,I13,K13)</f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291"/>
      <c r="B14" s="77" t="s">
        <v>69</v>
      </c>
      <c r="C14" s="250">
        <v>0</v>
      </c>
      <c r="D14" s="251">
        <v>0</v>
      </c>
      <c r="E14" s="110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0</v>
      </c>
      <c r="L14" s="109">
        <v>0</v>
      </c>
      <c r="M14" s="110">
        <f>SUM(E14,G14,I14,K14)</f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120"/>
      <c r="F15" s="242"/>
      <c r="G15" s="114"/>
      <c r="H15" s="243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291" t="s">
        <v>10</v>
      </c>
      <c r="B16" s="77" t="s">
        <v>6</v>
      </c>
      <c r="C16" s="250">
        <v>0</v>
      </c>
      <c r="D16" s="251">
        <v>0</v>
      </c>
      <c r="E16" s="110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>SUM(E16,G16,I16,K16)</f>
        <v>0</v>
      </c>
      <c r="N16" s="241">
        <f t="shared" ref="N16:N18" si="2">SUM(F16,H16,J16,L16)</f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291"/>
      <c r="B17" s="77" t="s">
        <v>7</v>
      </c>
      <c r="C17" s="250">
        <v>0</v>
      </c>
      <c r="D17" s="251">
        <v>0</v>
      </c>
      <c r="E17" s="110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>SUM(E17,G17,I17,K17)</f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291"/>
      <c r="B18" s="77" t="s">
        <v>69</v>
      </c>
      <c r="C18" s="250">
        <v>0</v>
      </c>
      <c r="D18" s="251">
        <v>0</v>
      </c>
      <c r="E18" s="110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>SUM(E18,G18,I18,K18)</f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120"/>
      <c r="F19" s="242"/>
      <c r="G19" s="114"/>
      <c r="H19" s="243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291" t="s">
        <v>11</v>
      </c>
      <c r="B20" s="77" t="s">
        <v>6</v>
      </c>
      <c r="C20" s="250">
        <v>0</v>
      </c>
      <c r="D20" s="251">
        <v>0</v>
      </c>
      <c r="E20" s="110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>SUM(E20,G20,I20,K20)</f>
        <v>0</v>
      </c>
      <c r="N20" s="241">
        <f t="shared" ref="N20:N22" si="3">SUM(F20,H20,J20,L20)</f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291"/>
      <c r="B21" s="77" t="s">
        <v>7</v>
      </c>
      <c r="C21" s="250">
        <v>1</v>
      </c>
      <c r="D21" s="251">
        <v>8</v>
      </c>
      <c r="E21" s="110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0</v>
      </c>
      <c r="L21" s="109">
        <v>0</v>
      </c>
      <c r="M21" s="110">
        <f>SUM(E21,G21,I21,K21)</f>
        <v>0</v>
      </c>
      <c r="N21" s="241">
        <f t="shared" si="3"/>
        <v>0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291"/>
      <c r="B22" s="77" t="s">
        <v>69</v>
      </c>
      <c r="C22" s="250">
        <v>0</v>
      </c>
      <c r="D22" s="251">
        <v>0</v>
      </c>
      <c r="E22" s="110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>SUM(E22,G22,I22,K22)</f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120"/>
      <c r="F23" s="242"/>
      <c r="G23" s="114"/>
      <c r="H23" s="243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291" t="s">
        <v>12</v>
      </c>
      <c r="B24" s="77" t="s">
        <v>6</v>
      </c>
      <c r="C24" s="250">
        <v>22</v>
      </c>
      <c r="D24" s="251">
        <v>93395</v>
      </c>
      <c r="E24" s="110">
        <v>1</v>
      </c>
      <c r="F24" s="238">
        <v>112</v>
      </c>
      <c r="G24" s="233">
        <v>3</v>
      </c>
      <c r="H24" s="239">
        <v>56432</v>
      </c>
      <c r="I24" s="106">
        <v>4</v>
      </c>
      <c r="J24" s="240">
        <v>54014</v>
      </c>
      <c r="K24" s="108">
        <v>3</v>
      </c>
      <c r="L24" s="109">
        <v>25567</v>
      </c>
      <c r="M24" s="110">
        <f>SUM(E24,G24,I24,K24)</f>
        <v>11</v>
      </c>
      <c r="N24" s="241">
        <f t="shared" ref="N24:N26" si="4">SUM(F24,H24,J24,L24)</f>
        <v>136125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291"/>
      <c r="B25" s="77" t="s">
        <v>7</v>
      </c>
      <c r="C25" s="250">
        <v>21</v>
      </c>
      <c r="D25" s="251">
        <v>7737</v>
      </c>
      <c r="E25" s="110">
        <v>11</v>
      </c>
      <c r="F25" s="238">
        <v>3824</v>
      </c>
      <c r="G25" s="233">
        <v>2</v>
      </c>
      <c r="H25" s="239">
        <v>296</v>
      </c>
      <c r="I25" s="106">
        <v>8</v>
      </c>
      <c r="J25" s="240">
        <v>1159</v>
      </c>
      <c r="K25" s="108">
        <v>5</v>
      </c>
      <c r="L25" s="109">
        <v>698</v>
      </c>
      <c r="M25" s="110">
        <f>SUM(E25,G25,I25,K25)</f>
        <v>26</v>
      </c>
      <c r="N25" s="241">
        <f t="shared" si="4"/>
        <v>5977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291"/>
      <c r="B26" s="77" t="s">
        <v>69</v>
      </c>
      <c r="C26" s="254">
        <v>134</v>
      </c>
      <c r="D26" s="255">
        <v>24661</v>
      </c>
      <c r="E26" s="110">
        <v>25</v>
      </c>
      <c r="F26" s="238">
        <v>3296</v>
      </c>
      <c r="G26" s="233">
        <v>9</v>
      </c>
      <c r="H26" s="239">
        <v>386</v>
      </c>
      <c r="I26" s="106">
        <v>14</v>
      </c>
      <c r="J26" s="240">
        <v>9973</v>
      </c>
      <c r="K26" s="108">
        <v>23</v>
      </c>
      <c r="L26" s="109">
        <v>6700</v>
      </c>
      <c r="M26" s="110">
        <f>SUM(E26,G26,I26,K26)</f>
        <v>71</v>
      </c>
      <c r="N26" s="241">
        <f t="shared" si="4"/>
        <v>20355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120"/>
      <c r="F27" s="242"/>
      <c r="G27" s="114"/>
      <c r="H27" s="243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291" t="s">
        <v>13</v>
      </c>
      <c r="B28" s="77" t="s">
        <v>6</v>
      </c>
      <c r="C28" s="250">
        <v>1</v>
      </c>
      <c r="D28" s="251">
        <v>2090</v>
      </c>
      <c r="E28" s="110">
        <v>0</v>
      </c>
      <c r="F28" s="238">
        <v>0</v>
      </c>
      <c r="G28" s="104">
        <v>1</v>
      </c>
      <c r="H28" s="246">
        <v>806</v>
      </c>
      <c r="I28" s="106">
        <v>0</v>
      </c>
      <c r="J28" s="240">
        <v>0</v>
      </c>
      <c r="K28" s="108">
        <v>2</v>
      </c>
      <c r="L28" s="109">
        <v>1604</v>
      </c>
      <c r="M28" s="110">
        <f>SUM(E28,G28,I28,K28)</f>
        <v>3</v>
      </c>
      <c r="N28" s="241">
        <f>SUM(F28,H28,J28,L28)</f>
        <v>2410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291"/>
      <c r="B29" s="77" t="s">
        <v>7</v>
      </c>
      <c r="C29" s="250">
        <v>0</v>
      </c>
      <c r="D29" s="251">
        <v>0</v>
      </c>
      <c r="E29" s="110">
        <v>0</v>
      </c>
      <c r="F29" s="238">
        <v>0</v>
      </c>
      <c r="G29" s="104">
        <v>0</v>
      </c>
      <c r="H29" s="246">
        <v>0</v>
      </c>
      <c r="I29" s="106">
        <v>0</v>
      </c>
      <c r="J29" s="240">
        <v>0</v>
      </c>
      <c r="K29" s="108">
        <v>0</v>
      </c>
      <c r="L29" s="109">
        <v>0</v>
      </c>
      <c r="M29" s="110">
        <f>SUM(E29,G29,I29,K29)</f>
        <v>0</v>
      </c>
      <c r="N29" s="241">
        <f t="shared" ref="N29:N30" si="5">SUM(F29,H29,J29,L29)</f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291"/>
      <c r="B30" s="77" t="s">
        <v>69</v>
      </c>
      <c r="C30" s="250">
        <v>0</v>
      </c>
      <c r="D30" s="251">
        <v>0</v>
      </c>
      <c r="E30" s="110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>SUM(E30,G30,I30,K30)</f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120"/>
      <c r="F31" s="242"/>
      <c r="G31" s="114"/>
      <c r="H31" s="243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291" t="s">
        <v>14</v>
      </c>
      <c r="B32" s="77" t="s">
        <v>6</v>
      </c>
      <c r="C32" s="250">
        <v>0</v>
      </c>
      <c r="D32" s="251">
        <v>0</v>
      </c>
      <c r="E32" s="110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>SUM(E32,G32,I32,K32)</f>
        <v>0</v>
      </c>
      <c r="N32" s="241">
        <f t="shared" ref="N32:N34" si="6">SUM(F32,H32,J32,L32)</f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291" t="s">
        <v>15</v>
      </c>
      <c r="B33" s="77" t="s">
        <v>7</v>
      </c>
      <c r="C33" s="250">
        <v>0</v>
      </c>
      <c r="D33" s="251">
        <v>0</v>
      </c>
      <c r="E33" s="110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>SUM(E33,G33,I33,K33)</f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291"/>
      <c r="B34" s="77" t="s">
        <v>69</v>
      </c>
      <c r="C34" s="250">
        <v>0</v>
      </c>
      <c r="D34" s="251">
        <v>0</v>
      </c>
      <c r="E34" s="110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>SUM(E34,G34,I34,K34)</f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120"/>
      <c r="F35" s="242"/>
      <c r="G35" s="114"/>
      <c r="H35" s="243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291" t="s">
        <v>19</v>
      </c>
      <c r="B36" s="77" t="s">
        <v>6</v>
      </c>
      <c r="C36" s="250">
        <v>85</v>
      </c>
      <c r="D36" s="251">
        <v>32722</v>
      </c>
      <c r="E36" s="110">
        <v>30</v>
      </c>
      <c r="F36" s="238">
        <v>1042</v>
      </c>
      <c r="G36" s="104">
        <v>25</v>
      </c>
      <c r="H36" s="246">
        <v>29929</v>
      </c>
      <c r="I36" s="106">
        <v>23</v>
      </c>
      <c r="J36" s="240">
        <v>623</v>
      </c>
      <c r="K36" s="108">
        <v>37</v>
      </c>
      <c r="L36" s="236">
        <v>3387</v>
      </c>
      <c r="M36" s="110">
        <f>SUM(E36,G36,I36,K36)</f>
        <v>115</v>
      </c>
      <c r="N36" s="241">
        <f t="shared" ref="N36:N38" si="7">SUM(F36,H36,J36,L36)</f>
        <v>34981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291"/>
      <c r="B37" s="77" t="s">
        <v>7</v>
      </c>
      <c r="C37" s="250">
        <v>0</v>
      </c>
      <c r="D37" s="251">
        <v>0</v>
      </c>
      <c r="E37" s="110">
        <v>0</v>
      </c>
      <c r="F37" s="238">
        <v>0</v>
      </c>
      <c r="G37" s="104">
        <v>0</v>
      </c>
      <c r="H37" s="246">
        <v>0</v>
      </c>
      <c r="I37" s="106">
        <v>0</v>
      </c>
      <c r="J37" s="240">
        <v>0</v>
      </c>
      <c r="K37" s="108">
        <v>0</v>
      </c>
      <c r="L37" s="109">
        <v>0</v>
      </c>
      <c r="M37" s="110">
        <f>SUM(E37,G37,I37,K37)</f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291"/>
      <c r="B38" s="77" t="s">
        <v>69</v>
      </c>
      <c r="C38" s="250">
        <v>0</v>
      </c>
      <c r="D38" s="251">
        <v>0</v>
      </c>
      <c r="E38" s="110">
        <v>0</v>
      </c>
      <c r="F38" s="238">
        <v>0</v>
      </c>
      <c r="G38" s="104">
        <v>0</v>
      </c>
      <c r="H38" s="246">
        <v>0</v>
      </c>
      <c r="I38" s="106">
        <v>0</v>
      </c>
      <c r="J38" s="240">
        <v>0</v>
      </c>
      <c r="K38" s="108">
        <v>0</v>
      </c>
      <c r="L38" s="109">
        <v>0</v>
      </c>
      <c r="M38" s="110">
        <f>SUM(E38,G38,I38,K38)</f>
        <v>0</v>
      </c>
      <c r="N38" s="241">
        <f t="shared" si="7"/>
        <v>0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120"/>
      <c r="F39" s="242"/>
      <c r="G39" s="114"/>
      <c r="H39" s="243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291" t="s">
        <v>55</v>
      </c>
      <c r="B40" s="77"/>
      <c r="C40" s="250">
        <v>60</v>
      </c>
      <c r="D40" s="251">
        <v>246162</v>
      </c>
      <c r="E40" s="110">
        <v>7</v>
      </c>
      <c r="F40" s="238">
        <v>2034</v>
      </c>
      <c r="G40" s="233">
        <v>6</v>
      </c>
      <c r="H40" s="239">
        <v>2219</v>
      </c>
      <c r="I40" s="106">
        <v>11</v>
      </c>
      <c r="J40" s="240">
        <v>18122</v>
      </c>
      <c r="K40" s="122">
        <v>21</v>
      </c>
      <c r="L40" s="123">
        <v>37062</v>
      </c>
      <c r="M40" s="110">
        <f>SUM(E40,G40,I40,K40)</f>
        <v>45</v>
      </c>
      <c r="N40" s="241">
        <f>SUM(F40,H40,J40,L40)</f>
        <v>59437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120"/>
      <c r="F41" s="242"/>
      <c r="G41" s="114"/>
      <c r="H41" s="243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291" t="s">
        <v>16</v>
      </c>
      <c r="B42" s="77"/>
      <c r="C42" s="250">
        <v>337</v>
      </c>
      <c r="D42" s="251">
        <v>16854</v>
      </c>
      <c r="E42" s="110">
        <v>53</v>
      </c>
      <c r="F42" s="238">
        <v>4550</v>
      </c>
      <c r="G42" s="104">
        <v>30</v>
      </c>
      <c r="H42" s="246">
        <v>4161</v>
      </c>
      <c r="I42" s="106">
        <v>32</v>
      </c>
      <c r="J42" s="240">
        <v>256</v>
      </c>
      <c r="K42" s="122">
        <v>30</v>
      </c>
      <c r="L42" s="236">
        <v>597</v>
      </c>
      <c r="M42" s="110">
        <f>SUM(E42,G42,I42,K42)</f>
        <v>145</v>
      </c>
      <c r="N42" s="241">
        <f>SUM(F42,H42,J42,L42)</f>
        <v>9564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120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293" t="s">
        <v>0</v>
      </c>
      <c r="B44" s="88"/>
      <c r="C44" s="258">
        <f>SUM(C8:C42)</f>
        <v>940</v>
      </c>
      <c r="D44" s="259">
        <f>SUM(D8:D43)</f>
        <v>487316</v>
      </c>
      <c r="E44" s="299">
        <f>SUM(E8:E42)</f>
        <v>202</v>
      </c>
      <c r="F44" s="248">
        <f t="shared" ref="F44:K44" si="8">SUM(F8:F42)</f>
        <v>27129</v>
      </c>
      <c r="G44" s="212">
        <f t="shared" si="8"/>
        <v>117</v>
      </c>
      <c r="H44" s="248">
        <f>SUM(H8:H42)</f>
        <v>101449</v>
      </c>
      <c r="I44" s="212">
        <f t="shared" si="8"/>
        <v>127</v>
      </c>
      <c r="J44" s="248">
        <f>SUM(J8:J42)</f>
        <v>91322</v>
      </c>
      <c r="K44" s="212">
        <f t="shared" si="8"/>
        <v>200</v>
      </c>
      <c r="L44" s="248">
        <f>SUM(L8:L42)</f>
        <v>96603</v>
      </c>
      <c r="M44" s="217">
        <f>SUM(M8:M42)</f>
        <v>646</v>
      </c>
      <c r="N44" s="249">
        <f t="shared" ref="N44" si="9">SUM(N8:N42)</f>
        <v>316503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">
        <v>141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77" orientation="landscape" r:id="rId1"/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48"/>
  <sheetViews>
    <sheetView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184" hidden="1" customWidth="1"/>
    <col min="17" max="17" width="5.6640625" style="184" hidden="1" customWidth="1"/>
    <col min="18" max="16384" width="9.109375" style="64"/>
  </cols>
  <sheetData>
    <row r="1" spans="1:36" s="70" customFormat="1" ht="17.399999999999999" x14ac:dyDescent="0.25">
      <c r="A1" s="320" t="s">
        <v>18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183"/>
      <c r="Q1" s="18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67"/>
      <c r="P2" s="183"/>
      <c r="Q2" s="18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183"/>
      <c r="Q3" s="18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129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183"/>
      <c r="Q4" s="18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321" t="s">
        <v>4</v>
      </c>
      <c r="B5" s="322"/>
      <c r="C5" s="325" t="s">
        <v>130</v>
      </c>
      <c r="D5" s="326"/>
      <c r="E5" s="327" t="s">
        <v>131</v>
      </c>
      <c r="F5" s="328"/>
      <c r="G5" s="329" t="s">
        <v>132</v>
      </c>
      <c r="H5" s="328"/>
      <c r="I5" s="329" t="s">
        <v>133</v>
      </c>
      <c r="J5" s="328"/>
      <c r="K5" s="329" t="s">
        <v>134</v>
      </c>
      <c r="L5" s="330"/>
      <c r="M5" s="331">
        <v>2019</v>
      </c>
      <c r="N5" s="332"/>
      <c r="P5" s="183"/>
      <c r="Q5" s="318"/>
      <c r="R5" s="318"/>
      <c r="S5" s="318"/>
      <c r="T5" s="318"/>
      <c r="U5" s="318"/>
      <c r="V5" s="318"/>
      <c r="W5" s="318"/>
      <c r="X5" s="318"/>
      <c r="Y5" s="319"/>
      <c r="Z5" s="319"/>
      <c r="AA5" s="318"/>
      <c r="AB5" s="318"/>
      <c r="AC5" s="318"/>
      <c r="AD5" s="318"/>
      <c r="AE5" s="318"/>
      <c r="AF5" s="318"/>
      <c r="AG5" s="318"/>
      <c r="AH5" s="318"/>
      <c r="AI5" s="319"/>
      <c r="AJ5" s="319"/>
    </row>
    <row r="6" spans="1:36" s="70" customFormat="1" ht="11.1" customHeight="1" x14ac:dyDescent="0.25">
      <c r="A6" s="323"/>
      <c r="B6" s="324"/>
      <c r="C6" s="175" t="s">
        <v>2</v>
      </c>
      <c r="D6" s="176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73" t="s">
        <v>5</v>
      </c>
      <c r="P6" s="183"/>
      <c r="Q6" s="185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179"/>
      <c r="D7" s="180"/>
      <c r="E7" s="145"/>
      <c r="F7" s="232"/>
      <c r="G7" s="147"/>
      <c r="H7" s="148"/>
      <c r="I7" s="149"/>
      <c r="J7" s="146"/>
      <c r="K7" s="147"/>
      <c r="L7" s="150"/>
      <c r="M7" s="151"/>
      <c r="N7" s="152"/>
      <c r="P7" s="183" t="s">
        <v>68</v>
      </c>
      <c r="Q7" s="186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291" t="s">
        <v>1</v>
      </c>
      <c r="B8" s="77" t="s">
        <v>6</v>
      </c>
      <c r="C8" s="250">
        <v>264</v>
      </c>
      <c r="D8" s="251">
        <v>72399.87</v>
      </c>
      <c r="E8" s="102">
        <v>46</v>
      </c>
      <c r="F8" s="238">
        <v>10529</v>
      </c>
      <c r="G8" s="233">
        <v>69</v>
      </c>
      <c r="H8" s="239">
        <v>28816</v>
      </c>
      <c r="I8" s="106">
        <v>47</v>
      </c>
      <c r="J8" s="240">
        <v>10953</v>
      </c>
      <c r="K8" s="108">
        <v>31</v>
      </c>
      <c r="L8" s="109">
        <v>8391</v>
      </c>
      <c r="M8" s="110">
        <f>SUM(E8,G8,I8,K8)</f>
        <v>193</v>
      </c>
      <c r="N8" s="241">
        <f>SUM(F8,H8,J8,L8)</f>
        <v>58689</v>
      </c>
      <c r="O8" s="78"/>
      <c r="P8" s="187">
        <f>M8-E8-G8-I8-K8</f>
        <v>0</v>
      </c>
      <c r="Q8" s="188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291"/>
      <c r="B9" s="77" t="s">
        <v>7</v>
      </c>
      <c r="C9" s="250">
        <v>63</v>
      </c>
      <c r="D9" s="251">
        <v>5312.0140000000001</v>
      </c>
      <c r="E9" s="102">
        <v>12</v>
      </c>
      <c r="F9" s="238">
        <v>385</v>
      </c>
      <c r="G9" s="233">
        <v>18</v>
      </c>
      <c r="H9" s="239">
        <v>941</v>
      </c>
      <c r="I9" s="106">
        <v>12</v>
      </c>
      <c r="J9" s="240">
        <v>871</v>
      </c>
      <c r="K9" s="108">
        <v>12</v>
      </c>
      <c r="L9" s="109">
        <v>781</v>
      </c>
      <c r="M9" s="110">
        <f>SUM(E9,G9,I9,K9)</f>
        <v>54</v>
      </c>
      <c r="N9" s="241">
        <f t="shared" ref="N9:N10" si="0">SUM(F9,H9,J9,L9)</f>
        <v>2978</v>
      </c>
      <c r="P9" s="187">
        <f>M9-E9-G9-I9-K9</f>
        <v>0</v>
      </c>
      <c r="Q9" s="188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291"/>
      <c r="B10" s="77" t="s">
        <v>69</v>
      </c>
      <c r="C10" s="250">
        <v>34</v>
      </c>
      <c r="D10" s="251">
        <v>1863.704</v>
      </c>
      <c r="E10" s="102">
        <v>7</v>
      </c>
      <c r="F10" s="238">
        <v>293</v>
      </c>
      <c r="G10" s="233">
        <v>6</v>
      </c>
      <c r="H10" s="239">
        <v>596</v>
      </c>
      <c r="I10" s="106">
        <v>4</v>
      </c>
      <c r="J10" s="240">
        <v>172</v>
      </c>
      <c r="K10" s="108">
        <v>15</v>
      </c>
      <c r="L10" s="109">
        <v>959</v>
      </c>
      <c r="M10" s="110">
        <f>SUM(E10,G10,I10,K10)</f>
        <v>32</v>
      </c>
      <c r="N10" s="241">
        <f t="shared" si="0"/>
        <v>2020</v>
      </c>
      <c r="P10" s="187"/>
      <c r="Q10" s="188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292"/>
      <c r="B11" s="83"/>
      <c r="C11" s="252"/>
      <c r="D11" s="253"/>
      <c r="E11" s="112"/>
      <c r="F11" s="242"/>
      <c r="G11" s="114"/>
      <c r="H11" s="243"/>
      <c r="I11" s="116"/>
      <c r="J11" s="244"/>
      <c r="K11" s="118"/>
      <c r="L11" s="119"/>
      <c r="M11" s="120"/>
      <c r="N11" s="245"/>
      <c r="P11" s="183"/>
      <c r="Q11" s="188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291" t="s">
        <v>8</v>
      </c>
      <c r="B12" s="77" t="s">
        <v>6</v>
      </c>
      <c r="C12" s="250">
        <v>0</v>
      </c>
      <c r="D12" s="251">
        <v>0</v>
      </c>
      <c r="E12" s="102">
        <v>0</v>
      </c>
      <c r="F12" s="238">
        <v>0</v>
      </c>
      <c r="G12" s="104">
        <v>0</v>
      </c>
      <c r="H12" s="246">
        <v>0</v>
      </c>
      <c r="I12" s="106">
        <v>0</v>
      </c>
      <c r="J12" s="240">
        <v>0</v>
      </c>
      <c r="K12" s="108">
        <v>0</v>
      </c>
      <c r="L12" s="109">
        <v>0</v>
      </c>
      <c r="M12" s="110">
        <f>SUM(E12,G12,I12,K12)</f>
        <v>0</v>
      </c>
      <c r="N12" s="241">
        <f t="shared" ref="N12:N14" si="1">SUM(F12,H12,J12,L12)</f>
        <v>0</v>
      </c>
      <c r="P12" s="187">
        <f>M12-E12-G12-I12-K12</f>
        <v>0</v>
      </c>
      <c r="Q12" s="188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291" t="s">
        <v>9</v>
      </c>
      <c r="B13" s="77" t="s">
        <v>7</v>
      </c>
      <c r="C13" s="250">
        <v>0</v>
      </c>
      <c r="D13" s="251">
        <v>0</v>
      </c>
      <c r="E13" s="102">
        <v>0</v>
      </c>
      <c r="F13" s="238">
        <v>0</v>
      </c>
      <c r="G13" s="104">
        <v>0</v>
      </c>
      <c r="H13" s="246">
        <v>0</v>
      </c>
      <c r="I13" s="106">
        <v>0</v>
      </c>
      <c r="J13" s="240">
        <v>0</v>
      </c>
      <c r="K13" s="108">
        <v>0</v>
      </c>
      <c r="L13" s="109">
        <v>0</v>
      </c>
      <c r="M13" s="110">
        <f>SUM(E13,G13,I13,K13)</f>
        <v>0</v>
      </c>
      <c r="N13" s="241">
        <f t="shared" si="1"/>
        <v>0</v>
      </c>
      <c r="P13" s="187">
        <f>M13-E13-G13-I13-K13</f>
        <v>0</v>
      </c>
      <c r="Q13" s="188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291"/>
      <c r="B14" s="77" t="s">
        <v>69</v>
      </c>
      <c r="C14" s="250">
        <v>0</v>
      </c>
      <c r="D14" s="251">
        <v>0</v>
      </c>
      <c r="E14" s="102">
        <v>0</v>
      </c>
      <c r="F14" s="238">
        <v>0</v>
      </c>
      <c r="G14" s="104">
        <v>0</v>
      </c>
      <c r="H14" s="246">
        <v>0</v>
      </c>
      <c r="I14" s="106">
        <v>0</v>
      </c>
      <c r="J14" s="240">
        <v>0</v>
      </c>
      <c r="K14" s="108">
        <v>0</v>
      </c>
      <c r="L14" s="109">
        <v>0</v>
      </c>
      <c r="M14" s="110">
        <f>SUM(E14,G14,I14,K14)</f>
        <v>0</v>
      </c>
      <c r="N14" s="241">
        <f t="shared" si="1"/>
        <v>0</v>
      </c>
      <c r="P14" s="187"/>
      <c r="Q14" s="188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292"/>
      <c r="B15" s="83"/>
      <c r="C15" s="252"/>
      <c r="D15" s="253"/>
      <c r="E15" s="112"/>
      <c r="F15" s="242"/>
      <c r="G15" s="114"/>
      <c r="H15" s="243"/>
      <c r="I15" s="116"/>
      <c r="J15" s="244"/>
      <c r="K15" s="118"/>
      <c r="L15" s="119"/>
      <c r="M15" s="120"/>
      <c r="N15" s="245"/>
      <c r="P15" s="183"/>
      <c r="Q15" s="188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291" t="s">
        <v>10</v>
      </c>
      <c r="B16" s="77" t="s">
        <v>6</v>
      </c>
      <c r="C16" s="250">
        <v>0</v>
      </c>
      <c r="D16" s="251">
        <v>0</v>
      </c>
      <c r="E16" s="102">
        <v>0</v>
      </c>
      <c r="F16" s="238">
        <v>0</v>
      </c>
      <c r="G16" s="104">
        <v>0</v>
      </c>
      <c r="H16" s="246">
        <v>0</v>
      </c>
      <c r="I16" s="106">
        <v>0</v>
      </c>
      <c r="J16" s="240">
        <v>0</v>
      </c>
      <c r="K16" s="108">
        <v>0</v>
      </c>
      <c r="L16" s="109">
        <v>0</v>
      </c>
      <c r="M16" s="110">
        <f>SUM(E16,G16,I16,K16)</f>
        <v>0</v>
      </c>
      <c r="N16" s="241">
        <f t="shared" ref="N16:N18" si="2">SUM(F16,H16,J16,L16)</f>
        <v>0</v>
      </c>
      <c r="P16" s="187">
        <f>M16-E16-G16-I16-K16</f>
        <v>0</v>
      </c>
      <c r="Q16" s="188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291"/>
      <c r="B17" s="77" t="s">
        <v>7</v>
      </c>
      <c r="C17" s="250">
        <v>0</v>
      </c>
      <c r="D17" s="251">
        <v>0</v>
      </c>
      <c r="E17" s="102">
        <v>0</v>
      </c>
      <c r="F17" s="238">
        <v>0</v>
      </c>
      <c r="G17" s="104">
        <v>0</v>
      </c>
      <c r="H17" s="246">
        <v>0</v>
      </c>
      <c r="I17" s="106">
        <v>0</v>
      </c>
      <c r="J17" s="240">
        <v>0</v>
      </c>
      <c r="K17" s="108">
        <v>0</v>
      </c>
      <c r="L17" s="109">
        <v>0</v>
      </c>
      <c r="M17" s="110">
        <f>SUM(E17,G17,I17,K17)</f>
        <v>0</v>
      </c>
      <c r="N17" s="241">
        <f t="shared" si="2"/>
        <v>0</v>
      </c>
      <c r="P17" s="187">
        <f>M17-E17-G17-I17-K17</f>
        <v>0</v>
      </c>
      <c r="Q17" s="188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291"/>
      <c r="B18" s="77" t="s">
        <v>69</v>
      </c>
      <c r="C18" s="250">
        <v>0</v>
      </c>
      <c r="D18" s="251">
        <v>0</v>
      </c>
      <c r="E18" s="102">
        <v>0</v>
      </c>
      <c r="F18" s="238">
        <v>0</v>
      </c>
      <c r="G18" s="104">
        <v>0</v>
      </c>
      <c r="H18" s="246">
        <v>0</v>
      </c>
      <c r="I18" s="106">
        <v>0</v>
      </c>
      <c r="J18" s="240">
        <v>0</v>
      </c>
      <c r="K18" s="108">
        <v>0</v>
      </c>
      <c r="L18" s="109">
        <v>0</v>
      </c>
      <c r="M18" s="110">
        <f>SUM(E18,G18,I18,K18)</f>
        <v>0</v>
      </c>
      <c r="N18" s="241">
        <f t="shared" si="2"/>
        <v>0</v>
      </c>
      <c r="P18" s="187"/>
      <c r="Q18" s="188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292"/>
      <c r="B19" s="83"/>
      <c r="C19" s="252"/>
      <c r="D19" s="253"/>
      <c r="E19" s="112"/>
      <c r="F19" s="242"/>
      <c r="G19" s="114"/>
      <c r="H19" s="243"/>
      <c r="I19" s="116"/>
      <c r="J19" s="244"/>
      <c r="K19" s="118"/>
      <c r="L19" s="119"/>
      <c r="M19" s="120"/>
      <c r="N19" s="245"/>
      <c r="P19" s="183"/>
      <c r="Q19" s="188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291" t="s">
        <v>11</v>
      </c>
      <c r="B20" s="77" t="s">
        <v>6</v>
      </c>
      <c r="C20" s="250">
        <v>0</v>
      </c>
      <c r="D20" s="251">
        <v>0</v>
      </c>
      <c r="E20" s="102">
        <v>0</v>
      </c>
      <c r="F20" s="238">
        <v>0</v>
      </c>
      <c r="G20" s="104">
        <v>0</v>
      </c>
      <c r="H20" s="246">
        <v>0</v>
      </c>
      <c r="I20" s="106">
        <v>0</v>
      </c>
      <c r="J20" s="240">
        <v>0</v>
      </c>
      <c r="K20" s="108">
        <v>0</v>
      </c>
      <c r="L20" s="109">
        <v>0</v>
      </c>
      <c r="M20" s="110">
        <f>SUM(E20,G20,I20,K20)</f>
        <v>0</v>
      </c>
      <c r="N20" s="241">
        <f t="shared" ref="N20:N22" si="3">SUM(F20,H20,J20,L20)</f>
        <v>0</v>
      </c>
      <c r="P20" s="187">
        <f>M20-E20-G20-I20-K20</f>
        <v>0</v>
      </c>
      <c r="Q20" s="188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291"/>
      <c r="B21" s="77" t="s">
        <v>7</v>
      </c>
      <c r="C21" s="250">
        <v>0</v>
      </c>
      <c r="D21" s="251">
        <v>0</v>
      </c>
      <c r="E21" s="102">
        <v>0</v>
      </c>
      <c r="F21" s="238">
        <v>0</v>
      </c>
      <c r="G21" s="104">
        <v>0</v>
      </c>
      <c r="H21" s="246">
        <v>0</v>
      </c>
      <c r="I21" s="106">
        <v>0</v>
      </c>
      <c r="J21" s="240">
        <v>0</v>
      </c>
      <c r="K21" s="108">
        <v>1</v>
      </c>
      <c r="L21" s="109">
        <v>8</v>
      </c>
      <c r="M21" s="110">
        <f>SUM(E21,G21,I21,K21)</f>
        <v>1</v>
      </c>
      <c r="N21" s="241">
        <f t="shared" si="3"/>
        <v>8</v>
      </c>
      <c r="P21" s="187">
        <f>M21-E21-G21-I21-K21</f>
        <v>0</v>
      </c>
      <c r="Q21" s="188">
        <f>N21-F21-H21-J21-L21</f>
        <v>0</v>
      </c>
      <c r="R21" s="81"/>
      <c r="S21" s="79"/>
      <c r="T21" s="28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291"/>
      <c r="B22" s="77" t="s">
        <v>69</v>
      </c>
      <c r="C22" s="250">
        <v>0</v>
      </c>
      <c r="D22" s="251">
        <v>0</v>
      </c>
      <c r="E22" s="102">
        <v>0</v>
      </c>
      <c r="F22" s="238">
        <v>0</v>
      </c>
      <c r="G22" s="104">
        <v>0</v>
      </c>
      <c r="H22" s="246">
        <v>0</v>
      </c>
      <c r="I22" s="106">
        <v>0</v>
      </c>
      <c r="J22" s="240">
        <v>0</v>
      </c>
      <c r="K22" s="108">
        <v>0</v>
      </c>
      <c r="L22" s="109">
        <v>0</v>
      </c>
      <c r="M22" s="110">
        <f>SUM(E22,G22,I22,K22)</f>
        <v>0</v>
      </c>
      <c r="N22" s="241">
        <f t="shared" si="3"/>
        <v>0</v>
      </c>
      <c r="P22" s="187"/>
      <c r="Q22" s="188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292"/>
      <c r="B23" s="83"/>
      <c r="C23" s="252"/>
      <c r="D23" s="253"/>
      <c r="E23" s="112"/>
      <c r="F23" s="242"/>
      <c r="G23" s="114"/>
      <c r="H23" s="243"/>
      <c r="I23" s="116"/>
      <c r="J23" s="244"/>
      <c r="K23" s="118"/>
      <c r="L23" s="119"/>
      <c r="M23" s="120"/>
      <c r="N23" s="245"/>
      <c r="P23" s="183"/>
      <c r="Q23" s="188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291" t="s">
        <v>12</v>
      </c>
      <c r="B24" s="77" t="s">
        <v>6</v>
      </c>
      <c r="C24" s="250">
        <v>22</v>
      </c>
      <c r="D24" s="251">
        <v>34858.199999999997</v>
      </c>
      <c r="E24" s="102">
        <v>3</v>
      </c>
      <c r="F24" s="238">
        <v>2806</v>
      </c>
      <c r="G24" s="233">
        <v>6</v>
      </c>
      <c r="H24" s="239">
        <v>16302</v>
      </c>
      <c r="I24" s="106">
        <v>6</v>
      </c>
      <c r="J24" s="240">
        <v>61757</v>
      </c>
      <c r="K24" s="108">
        <v>7</v>
      </c>
      <c r="L24" s="109">
        <v>12530</v>
      </c>
      <c r="M24" s="110">
        <f>SUM(E24,G24,I24,K24)</f>
        <v>22</v>
      </c>
      <c r="N24" s="241">
        <f t="shared" ref="N24:N26" si="4">SUM(F24,H24,J24,L24)</f>
        <v>93395</v>
      </c>
      <c r="P24" s="187">
        <f>M24-E24-G24-I24-K24</f>
        <v>0</v>
      </c>
      <c r="Q24" s="188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291"/>
      <c r="B25" s="77" t="s">
        <v>7</v>
      </c>
      <c r="C25" s="250">
        <v>21</v>
      </c>
      <c r="D25" s="251">
        <v>7180.9679999999998</v>
      </c>
      <c r="E25" s="102">
        <v>2</v>
      </c>
      <c r="F25" s="238">
        <v>95</v>
      </c>
      <c r="G25" s="233">
        <v>9</v>
      </c>
      <c r="H25" s="239">
        <v>7119</v>
      </c>
      <c r="I25" s="106">
        <v>9</v>
      </c>
      <c r="J25" s="240">
        <v>463</v>
      </c>
      <c r="K25" s="108">
        <v>1</v>
      </c>
      <c r="L25" s="109">
        <v>60</v>
      </c>
      <c r="M25" s="110">
        <f>SUM(E25,G25,I25,K25)</f>
        <v>21</v>
      </c>
      <c r="N25" s="241">
        <f t="shared" si="4"/>
        <v>7737</v>
      </c>
      <c r="P25" s="187">
        <f>M25-E25-G25-I25-K25</f>
        <v>0</v>
      </c>
      <c r="Q25" s="188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291"/>
      <c r="B26" s="77" t="s">
        <v>69</v>
      </c>
      <c r="C26" s="254">
        <v>126</v>
      </c>
      <c r="D26" s="255">
        <v>31863.584999999999</v>
      </c>
      <c r="E26" s="102">
        <v>38</v>
      </c>
      <c r="F26" s="238">
        <v>9262</v>
      </c>
      <c r="G26" s="233">
        <v>38</v>
      </c>
      <c r="H26" s="239">
        <v>5483</v>
      </c>
      <c r="I26" s="106">
        <v>32</v>
      </c>
      <c r="J26" s="240">
        <v>3151</v>
      </c>
      <c r="K26" s="108">
        <v>26</v>
      </c>
      <c r="L26" s="109">
        <v>6765</v>
      </c>
      <c r="M26" s="110">
        <f>SUM(E26,G26,I26,K26)</f>
        <v>134</v>
      </c>
      <c r="N26" s="241">
        <f t="shared" si="4"/>
        <v>24661</v>
      </c>
      <c r="P26" s="187"/>
      <c r="Q26" s="188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292"/>
      <c r="B27" s="83"/>
      <c r="C27" s="256"/>
      <c r="D27" s="257"/>
      <c r="E27" s="112"/>
      <c r="F27" s="242"/>
      <c r="G27" s="114"/>
      <c r="H27" s="243"/>
      <c r="I27" s="116"/>
      <c r="J27" s="244"/>
      <c r="K27" s="118"/>
      <c r="L27" s="119"/>
      <c r="M27" s="120"/>
      <c r="N27" s="245"/>
      <c r="P27" s="183"/>
      <c r="Q27" s="188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291" t="s">
        <v>13</v>
      </c>
      <c r="B28" s="77" t="s">
        <v>6</v>
      </c>
      <c r="C28" s="250">
        <v>2</v>
      </c>
      <c r="D28" s="251">
        <v>2240</v>
      </c>
      <c r="E28" s="102">
        <v>0</v>
      </c>
      <c r="F28" s="238">
        <v>0</v>
      </c>
      <c r="G28" s="104">
        <v>0</v>
      </c>
      <c r="H28" s="246">
        <v>0</v>
      </c>
      <c r="I28" s="106">
        <v>1</v>
      </c>
      <c r="J28" s="240">
        <v>2090</v>
      </c>
      <c r="K28" s="108">
        <v>0</v>
      </c>
      <c r="L28" s="109">
        <v>0</v>
      </c>
      <c r="M28" s="110">
        <f>SUM(E28,G28,I28,K28)</f>
        <v>1</v>
      </c>
      <c r="N28" s="241">
        <f>SUM(F28,H28,J28,L28)</f>
        <v>2090</v>
      </c>
      <c r="P28" s="187">
        <f>M28-E28-G28-I28-K28</f>
        <v>0</v>
      </c>
      <c r="Q28" s="188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291"/>
      <c r="B29" s="77" t="s">
        <v>7</v>
      </c>
      <c r="C29" s="250">
        <v>0</v>
      </c>
      <c r="D29" s="251">
        <v>0</v>
      </c>
      <c r="E29" s="102">
        <v>0</v>
      </c>
      <c r="F29" s="238">
        <v>0</v>
      </c>
      <c r="G29" s="104">
        <v>0</v>
      </c>
      <c r="H29" s="246">
        <v>0</v>
      </c>
      <c r="I29" s="106">
        <v>0</v>
      </c>
      <c r="J29" s="240">
        <v>0</v>
      </c>
      <c r="K29" s="108">
        <v>0</v>
      </c>
      <c r="L29" s="109">
        <v>0</v>
      </c>
      <c r="M29" s="110">
        <f>SUM(E29,G29,I29,K29)</f>
        <v>0</v>
      </c>
      <c r="N29" s="241">
        <f t="shared" ref="N29:N30" si="5">SUM(F29,H29,J29,L29)</f>
        <v>0</v>
      </c>
      <c r="P29" s="187">
        <f>M29-E29-G29-I29-K29</f>
        <v>0</v>
      </c>
      <c r="Q29" s="188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291"/>
      <c r="B30" s="77" t="s">
        <v>69</v>
      </c>
      <c r="C30" s="250">
        <v>0</v>
      </c>
      <c r="D30" s="251">
        <v>0</v>
      </c>
      <c r="E30" s="102">
        <v>0</v>
      </c>
      <c r="F30" s="238">
        <v>0</v>
      </c>
      <c r="G30" s="104">
        <v>0</v>
      </c>
      <c r="H30" s="246">
        <v>0</v>
      </c>
      <c r="I30" s="106">
        <v>0</v>
      </c>
      <c r="J30" s="240">
        <v>0</v>
      </c>
      <c r="K30" s="108">
        <v>0</v>
      </c>
      <c r="L30" s="109">
        <v>0</v>
      </c>
      <c r="M30" s="110">
        <f>SUM(E30,G30,I30,K30)</f>
        <v>0</v>
      </c>
      <c r="N30" s="241">
        <f t="shared" si="5"/>
        <v>0</v>
      </c>
      <c r="P30" s="187"/>
      <c r="Q30" s="188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292"/>
      <c r="B31" s="83"/>
      <c r="C31" s="252"/>
      <c r="D31" s="253"/>
      <c r="E31" s="112"/>
      <c r="F31" s="242"/>
      <c r="G31" s="114"/>
      <c r="H31" s="243"/>
      <c r="I31" s="116"/>
      <c r="J31" s="244"/>
      <c r="K31" s="118"/>
      <c r="L31" s="119"/>
      <c r="M31" s="120"/>
      <c r="N31" s="245"/>
      <c r="P31" s="183"/>
      <c r="Q31" s="188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291" t="s">
        <v>14</v>
      </c>
      <c r="B32" s="77" t="s">
        <v>6</v>
      </c>
      <c r="C32" s="250">
        <v>0</v>
      </c>
      <c r="D32" s="251">
        <v>0</v>
      </c>
      <c r="E32" s="102">
        <v>0</v>
      </c>
      <c r="F32" s="238">
        <v>0</v>
      </c>
      <c r="G32" s="104">
        <v>0</v>
      </c>
      <c r="H32" s="246">
        <v>0</v>
      </c>
      <c r="I32" s="106">
        <v>0</v>
      </c>
      <c r="J32" s="240">
        <v>0</v>
      </c>
      <c r="K32" s="108">
        <v>0</v>
      </c>
      <c r="L32" s="109">
        <v>0</v>
      </c>
      <c r="M32" s="110">
        <f>SUM(E32,G32,I32,K32)</f>
        <v>0</v>
      </c>
      <c r="N32" s="241">
        <f t="shared" ref="N32:N34" si="6">SUM(F32,H32,J32,L32)</f>
        <v>0</v>
      </c>
      <c r="P32" s="187">
        <f>M32-E32-G32-I32-K32</f>
        <v>0</v>
      </c>
      <c r="Q32" s="188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291" t="s">
        <v>15</v>
      </c>
      <c r="B33" s="77" t="s">
        <v>7</v>
      </c>
      <c r="C33" s="250">
        <v>0</v>
      </c>
      <c r="D33" s="251">
        <v>0</v>
      </c>
      <c r="E33" s="102">
        <v>0</v>
      </c>
      <c r="F33" s="238">
        <v>0</v>
      </c>
      <c r="G33" s="104">
        <v>0</v>
      </c>
      <c r="H33" s="246">
        <v>0</v>
      </c>
      <c r="I33" s="106">
        <v>0</v>
      </c>
      <c r="J33" s="240">
        <v>0</v>
      </c>
      <c r="K33" s="108">
        <v>0</v>
      </c>
      <c r="L33" s="109">
        <v>0</v>
      </c>
      <c r="M33" s="110">
        <f>SUM(E33,G33,I33,K33)</f>
        <v>0</v>
      </c>
      <c r="N33" s="241">
        <f t="shared" si="6"/>
        <v>0</v>
      </c>
      <c r="P33" s="187">
        <f>M33-E33-G33-I33-K33</f>
        <v>0</v>
      </c>
      <c r="Q33" s="188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291"/>
      <c r="B34" s="77" t="s">
        <v>69</v>
      </c>
      <c r="C34" s="250">
        <v>0</v>
      </c>
      <c r="D34" s="251">
        <v>0</v>
      </c>
      <c r="E34" s="102">
        <v>0</v>
      </c>
      <c r="F34" s="238">
        <v>0</v>
      </c>
      <c r="G34" s="104">
        <v>0</v>
      </c>
      <c r="H34" s="246">
        <v>0</v>
      </c>
      <c r="I34" s="106">
        <v>0</v>
      </c>
      <c r="J34" s="240">
        <v>0</v>
      </c>
      <c r="K34" s="108">
        <v>0</v>
      </c>
      <c r="L34" s="109">
        <v>0</v>
      </c>
      <c r="M34" s="110">
        <f>SUM(E34,G34,I34,K34)</f>
        <v>0</v>
      </c>
      <c r="N34" s="241">
        <f t="shared" si="6"/>
        <v>0</v>
      </c>
      <c r="P34" s="187"/>
      <c r="Q34" s="188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292"/>
      <c r="B35" s="83"/>
      <c r="C35" s="252"/>
      <c r="D35" s="253"/>
      <c r="E35" s="112"/>
      <c r="F35" s="242"/>
      <c r="G35" s="114"/>
      <c r="H35" s="243"/>
      <c r="I35" s="116"/>
      <c r="J35" s="244"/>
      <c r="K35" s="118"/>
      <c r="L35" s="119"/>
      <c r="M35" s="120"/>
      <c r="N35" s="245"/>
      <c r="P35" s="189"/>
      <c r="Q35" s="188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291" t="s">
        <v>19</v>
      </c>
      <c r="B36" s="77" t="s">
        <v>6</v>
      </c>
      <c r="C36" s="250">
        <v>334</v>
      </c>
      <c r="D36" s="251">
        <v>11684.654999999999</v>
      </c>
      <c r="E36" s="102">
        <v>17</v>
      </c>
      <c r="F36" s="238">
        <v>768</v>
      </c>
      <c r="G36" s="104">
        <v>26</v>
      </c>
      <c r="H36" s="246">
        <v>30623</v>
      </c>
      <c r="I36" s="106">
        <v>14</v>
      </c>
      <c r="J36" s="240">
        <v>401</v>
      </c>
      <c r="K36" s="108">
        <v>28</v>
      </c>
      <c r="L36" s="236">
        <v>930</v>
      </c>
      <c r="M36" s="110">
        <f>SUM(E36,G36,I36,K36)</f>
        <v>85</v>
      </c>
      <c r="N36" s="241">
        <f t="shared" ref="N36:N38" si="7">SUM(F36,H36,J36,L36)</f>
        <v>32722</v>
      </c>
      <c r="P36" s="187">
        <f>M36-E36-G36-I36-K36</f>
        <v>0</v>
      </c>
      <c r="Q36" s="188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291"/>
      <c r="B37" s="77" t="s">
        <v>7</v>
      </c>
      <c r="C37" s="250">
        <v>0</v>
      </c>
      <c r="D37" s="251">
        <v>0</v>
      </c>
      <c r="E37" s="102">
        <v>0</v>
      </c>
      <c r="F37" s="238">
        <v>0</v>
      </c>
      <c r="G37" s="104">
        <v>0</v>
      </c>
      <c r="H37" s="246">
        <v>0</v>
      </c>
      <c r="I37" s="106">
        <v>0</v>
      </c>
      <c r="J37" s="240">
        <v>0</v>
      </c>
      <c r="K37" s="108">
        <v>0</v>
      </c>
      <c r="L37" s="109">
        <v>0</v>
      </c>
      <c r="M37" s="110">
        <f>SUM(E37,G37,I37,K37)</f>
        <v>0</v>
      </c>
      <c r="N37" s="241">
        <f t="shared" si="7"/>
        <v>0</v>
      </c>
      <c r="P37" s="187">
        <f>M37-E37-G37-I37-K37</f>
        <v>0</v>
      </c>
      <c r="Q37" s="188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291"/>
      <c r="B38" s="77" t="s">
        <v>69</v>
      </c>
      <c r="C38" s="250">
        <v>0</v>
      </c>
      <c r="D38" s="251">
        <v>0</v>
      </c>
      <c r="E38" s="102">
        <v>0</v>
      </c>
      <c r="F38" s="238">
        <v>0</v>
      </c>
      <c r="G38" s="104">
        <v>0</v>
      </c>
      <c r="H38" s="246">
        <v>0</v>
      </c>
      <c r="I38" s="106">
        <v>0</v>
      </c>
      <c r="J38" s="240">
        <v>0</v>
      </c>
      <c r="K38" s="108">
        <v>0</v>
      </c>
      <c r="L38" s="109">
        <v>0</v>
      </c>
      <c r="M38" s="110">
        <f>SUM(E38,G38,I38,K38)</f>
        <v>0</v>
      </c>
      <c r="N38" s="241">
        <f t="shared" si="7"/>
        <v>0</v>
      </c>
      <c r="P38" s="187"/>
      <c r="Q38" s="188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292"/>
      <c r="B39" s="83"/>
      <c r="C39" s="252"/>
      <c r="D39" s="253"/>
      <c r="E39" s="112"/>
      <c r="F39" s="242"/>
      <c r="G39" s="114"/>
      <c r="H39" s="243"/>
      <c r="I39" s="116"/>
      <c r="J39" s="244"/>
      <c r="K39" s="118"/>
      <c r="L39" s="119"/>
      <c r="M39" s="120"/>
      <c r="N39" s="245"/>
      <c r="P39" s="183"/>
      <c r="Q39" s="188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291" t="s">
        <v>55</v>
      </c>
      <c r="B40" s="77"/>
      <c r="C40" s="250">
        <v>52</v>
      </c>
      <c r="D40" s="251">
        <v>147090.97399999999</v>
      </c>
      <c r="E40" s="102">
        <v>7</v>
      </c>
      <c r="F40" s="238">
        <v>36726</v>
      </c>
      <c r="G40" s="233">
        <v>23</v>
      </c>
      <c r="H40" s="239">
        <v>15315</v>
      </c>
      <c r="I40" s="106">
        <v>25</v>
      </c>
      <c r="J40" s="240">
        <v>69203</v>
      </c>
      <c r="K40" s="122">
        <v>5</v>
      </c>
      <c r="L40" s="123">
        <v>124918</v>
      </c>
      <c r="M40" s="110">
        <f>SUM(E40,G40,I40,K40)</f>
        <v>60</v>
      </c>
      <c r="N40" s="241">
        <f>SUM(F40,H40,J40,L40)</f>
        <v>246162</v>
      </c>
      <c r="P40" s="187">
        <f>M40-E40-G40-I40-K40</f>
        <v>0</v>
      </c>
      <c r="Q40" s="188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292"/>
      <c r="B41" s="83"/>
      <c r="C41" s="252"/>
      <c r="D41" s="253"/>
      <c r="E41" s="112"/>
      <c r="F41" s="242"/>
      <c r="G41" s="114"/>
      <c r="H41" s="243"/>
      <c r="I41" s="116"/>
      <c r="J41" s="244"/>
      <c r="K41" s="118"/>
      <c r="L41" s="119"/>
      <c r="M41" s="120"/>
      <c r="N41" s="245"/>
      <c r="P41" s="183"/>
      <c r="Q41" s="188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291" t="s">
        <v>16</v>
      </c>
      <c r="B42" s="77"/>
      <c r="C42" s="250">
        <v>312</v>
      </c>
      <c r="D42" s="251">
        <v>40550.730000000003</v>
      </c>
      <c r="E42" s="102">
        <v>106</v>
      </c>
      <c r="F42" s="238">
        <v>8362</v>
      </c>
      <c r="G42" s="104">
        <v>89</v>
      </c>
      <c r="H42" s="246">
        <v>1971</v>
      </c>
      <c r="I42" s="106">
        <v>91</v>
      </c>
      <c r="J42" s="240">
        <v>2151</v>
      </c>
      <c r="K42" s="122">
        <v>51</v>
      </c>
      <c r="L42" s="236">
        <v>4370</v>
      </c>
      <c r="M42" s="110">
        <f>SUM(E42,G42,I42,K42)</f>
        <v>337</v>
      </c>
      <c r="N42" s="241">
        <f>SUM(F42,H42,J42,L42)</f>
        <v>16854</v>
      </c>
      <c r="O42" s="86"/>
      <c r="P42" s="187">
        <f>M42-E42-G42-I42-K42</f>
        <v>0</v>
      </c>
      <c r="Q42" s="188">
        <f>N42-F42-H42-J42-L42</f>
        <v>0</v>
      </c>
      <c r="R42" s="81"/>
      <c r="S42" s="23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292"/>
      <c r="B43" s="83"/>
      <c r="C43" s="252"/>
      <c r="D43" s="253"/>
      <c r="E43" s="112"/>
      <c r="F43" s="247"/>
      <c r="G43" s="114"/>
      <c r="H43" s="243"/>
      <c r="I43" s="116"/>
      <c r="J43" s="244"/>
      <c r="K43" s="118"/>
      <c r="L43" s="119"/>
      <c r="M43" s="120"/>
      <c r="N43" s="245"/>
      <c r="P43" s="189"/>
      <c r="Q43" s="188"/>
      <c r="R43" s="79"/>
      <c r="S43" s="23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293" t="s">
        <v>0</v>
      </c>
      <c r="B44" s="88"/>
      <c r="C44" s="258">
        <f>SUM(C8:C42)</f>
        <v>1230</v>
      </c>
      <c r="D44" s="259">
        <f>SUM(D8:D43)</f>
        <v>355044.69999999995</v>
      </c>
      <c r="E44" s="212">
        <f>SUM(E8:E42)</f>
        <v>238</v>
      </c>
      <c r="F44" s="248">
        <f t="shared" ref="F44:K44" si="8">SUM(F8:F42)</f>
        <v>69226</v>
      </c>
      <c r="G44" s="212">
        <f t="shared" si="8"/>
        <v>284</v>
      </c>
      <c r="H44" s="248">
        <f>SUM(H8:H42)</f>
        <v>107166</v>
      </c>
      <c r="I44" s="212">
        <f t="shared" si="8"/>
        <v>241</v>
      </c>
      <c r="J44" s="248">
        <f>SUM(J8:J42)</f>
        <v>151212</v>
      </c>
      <c r="K44" s="212">
        <f t="shared" si="8"/>
        <v>177</v>
      </c>
      <c r="L44" s="248">
        <f>SUM(L8:L42)</f>
        <v>159712</v>
      </c>
      <c r="M44" s="217">
        <f>SUM(M8:M42)</f>
        <v>940</v>
      </c>
      <c r="N44" s="249">
        <f t="shared" ref="N44" si="9">SUM(N8:N42)</f>
        <v>487316</v>
      </c>
      <c r="O44" s="89"/>
      <c r="P44" s="187">
        <f>M44-E44-G44-I44-K44</f>
        <v>0</v>
      </c>
      <c r="Q44" s="188">
        <f>N44-F44-H44-J44-L44</f>
        <v>0</v>
      </c>
      <c r="R44" s="80"/>
      <c r="S44" s="23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294"/>
      <c r="B45" s="132"/>
      <c r="C45" s="260"/>
      <c r="D45" s="261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183"/>
      <c r="Q45" s="18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196" customFormat="1" ht="13.8" thickTop="1" x14ac:dyDescent="0.25">
      <c r="A46" s="193" t="s">
        <v>71</v>
      </c>
      <c r="B46" s="193" t="s">
        <v>72</v>
      </c>
      <c r="C46" s="194"/>
      <c r="D46" s="195" t="s">
        <v>73</v>
      </c>
      <c r="G46" s="193" t="s">
        <v>74</v>
      </c>
      <c r="I46" s="196" t="s">
        <v>75</v>
      </c>
      <c r="N46" s="197"/>
      <c r="O46" s="197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190"/>
      <c r="Q47" s="190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77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20</vt:i4>
      </vt:variant>
    </vt:vector>
  </HeadingPairs>
  <TitlesOfParts>
    <vt:vector size="53" baseType="lpstr">
      <vt:lpstr>CY SUMMARY</vt:lpstr>
      <vt:lpstr>CY 2026</vt:lpstr>
      <vt:lpstr>CY 2025</vt:lpstr>
      <vt:lpstr>CY 2024 </vt:lpstr>
      <vt:lpstr>CY 2023</vt:lpstr>
      <vt:lpstr>CY 2022</vt:lpstr>
      <vt:lpstr>CY 2021</vt:lpstr>
      <vt:lpstr>CY 2020</vt:lpstr>
      <vt:lpstr>CY 2019</vt:lpstr>
      <vt:lpstr>CY 2018</vt:lpstr>
      <vt:lpstr>CY 2017</vt:lpstr>
      <vt:lpstr>CY 2016</vt:lpstr>
      <vt:lpstr>CY 2015</vt:lpstr>
      <vt:lpstr>CY 2014</vt:lpstr>
      <vt:lpstr>CY 2013</vt:lpstr>
      <vt:lpstr>CY 2012</vt:lpstr>
      <vt:lpstr>CY 2011</vt:lpstr>
      <vt:lpstr>CY 2010</vt:lpstr>
      <vt:lpstr>CY 2009</vt:lpstr>
      <vt:lpstr>CY 2008</vt:lpstr>
      <vt:lpstr>CY 2007</vt:lpstr>
      <vt:lpstr>CY 2006</vt:lpstr>
      <vt:lpstr>CY 2005</vt:lpstr>
      <vt:lpstr>CY 2004</vt:lpstr>
      <vt:lpstr>CY 2003</vt:lpstr>
      <vt:lpstr>CY 2002</vt:lpstr>
      <vt:lpstr>CY 2001</vt:lpstr>
      <vt:lpstr>CY 2000</vt:lpstr>
      <vt:lpstr>CY 1999</vt:lpstr>
      <vt:lpstr>CY 1998</vt:lpstr>
      <vt:lpstr>CY 1997</vt:lpstr>
      <vt:lpstr>CY 1996</vt:lpstr>
      <vt:lpstr>Sheet1</vt:lpstr>
      <vt:lpstr>'CY 1997'!Print_Area</vt:lpstr>
      <vt:lpstr>'CY 1998'!Print_Area</vt:lpstr>
      <vt:lpstr>'CY 1999'!Print_Area</vt:lpstr>
      <vt:lpstr>'CY 2000'!Print_Area</vt:lpstr>
      <vt:lpstr>'CY 2001'!Print_Area</vt:lpstr>
      <vt:lpstr>'CY 2002'!Print_Area</vt:lpstr>
      <vt:lpstr>'CY 2003'!Print_Area</vt:lpstr>
      <vt:lpstr>'CY 2004'!Print_Area</vt:lpstr>
      <vt:lpstr>'CY 2005'!Print_Area</vt:lpstr>
      <vt:lpstr>'CY 2006'!Print_Area</vt:lpstr>
      <vt:lpstr>'CY 2007'!Print_Area</vt:lpstr>
      <vt:lpstr>'CY 2008'!Print_Area</vt:lpstr>
      <vt:lpstr>'CY 2011'!Print_Area</vt:lpstr>
      <vt:lpstr>'CY 2012'!Print_Area</vt:lpstr>
      <vt:lpstr>'CY 2013'!Print_Area</vt:lpstr>
      <vt:lpstr>'CY 2014'!Print_Area</vt:lpstr>
      <vt:lpstr>'CY 2015'!Print_Area</vt:lpstr>
      <vt:lpstr>'CY 2016'!Print_Area</vt:lpstr>
      <vt:lpstr>'CY SUMMARY'!Print_Area</vt:lpstr>
      <vt:lpstr>'CY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Nellie N. Asanuma</dc:creator>
  <dc:description>Date Last updated 10/2/12 with September 2012 data.</dc:description>
  <cp:lastModifiedBy>Gerard Limtiaco</cp:lastModifiedBy>
  <cp:lastPrinted>2026-06-05T02:13:38Z</cp:lastPrinted>
  <dcterms:created xsi:type="dcterms:W3CDTF">1998-05-07T05:35:40Z</dcterms:created>
  <dcterms:modified xsi:type="dcterms:W3CDTF">2026-06-05T02:14:49Z</dcterms:modified>
</cp:coreProperties>
</file>